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r\OneDrive - Tomra\IR\Quarterly Reporting 2Q20\2Q 2020 Material\"/>
    </mc:Choice>
  </mc:AlternateContent>
  <xr:revisionPtr revIDLastSave="1313" documentId="8_{ED9E9753-41AE-43F5-9335-7CD1E29041C9}" xr6:coauthVersionLast="44" xr6:coauthVersionMax="45" xr10:uidLastSave="{CDDCCED1-3731-48E3-8056-7B7BD13144FA}"/>
  <bookViews>
    <workbookView xWindow="-120" yWindow="-120" windowWidth="29040" windowHeight="17025" tabRatio="747" xr2:uid="{00000000-000D-0000-FFFF-FFFF00000000}"/>
  </bookViews>
  <sheets>
    <sheet name="P&amp;L" sheetId="25" r:id="rId1"/>
  </sheets>
  <definedNames>
    <definedName name="_xlnm.Print_Area" localSheetId="0">'P&amp;L'!$A$1:$CE$97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E49" i="25" l="1"/>
  <c r="CE4" i="25"/>
  <c r="CD97" i="25" l="1"/>
  <c r="CE65" i="25"/>
  <c r="CE50" i="25"/>
  <c r="CE56" i="25" l="1"/>
  <c r="CE12" i="25"/>
  <c r="CE7" i="25" l="1"/>
  <c r="CE59" i="25" l="1"/>
  <c r="CE76" i="25"/>
  <c r="CD76" i="25" l="1"/>
  <c r="CD7" i="25"/>
  <c r="CD84" i="25"/>
  <c r="CD85" i="25" s="1"/>
  <c r="CD73" i="25"/>
  <c r="CD71" i="25"/>
  <c r="CD69" i="25"/>
  <c r="CD68" i="25"/>
  <c r="CD67" i="25"/>
  <c r="CD66" i="25"/>
  <c r="CD65" i="25"/>
  <c r="CD64" i="25"/>
  <c r="CD59" i="25"/>
  <c r="CD56" i="25"/>
  <c r="CD54" i="25"/>
  <c r="CD52" i="25"/>
  <c r="CD51" i="25"/>
  <c r="CD50" i="25"/>
  <c r="CD49" i="25"/>
  <c r="CD43" i="25"/>
  <c r="CD42" i="25"/>
  <c r="CD40" i="25"/>
  <c r="CD38" i="25"/>
  <c r="CD33" i="25"/>
  <c r="CD22" i="25"/>
  <c r="CD17" i="25"/>
  <c r="CD12" i="25"/>
  <c r="CE5" i="25"/>
  <c r="CD4" i="25"/>
  <c r="CE85" i="25"/>
  <c r="CE74" i="25"/>
  <c r="CE77" i="25" s="1"/>
  <c r="CE70" i="25"/>
  <c r="CE72" i="25" s="1"/>
  <c r="CE57" i="25"/>
  <c r="CE60" i="25" s="1"/>
  <c r="CE53" i="25"/>
  <c r="CE9" i="25"/>
  <c r="CD70" i="25" l="1"/>
  <c r="CD74" i="25"/>
  <c r="CD77" i="25" s="1"/>
  <c r="CD9" i="25"/>
  <c r="CD14" i="25" s="1"/>
  <c r="CD5" i="25"/>
  <c r="CE61" i="25"/>
  <c r="CE14" i="25"/>
  <c r="CD57" i="25"/>
  <c r="CD53" i="25"/>
  <c r="CE78" i="25"/>
  <c r="CE58" i="25"/>
  <c r="CE10" i="25"/>
  <c r="CE55" i="25"/>
  <c r="CE75" i="25"/>
  <c r="CD75" i="25" l="1"/>
  <c r="CD10" i="25"/>
  <c r="CD72" i="25"/>
  <c r="CD78" i="25"/>
  <c r="CE15" i="25"/>
  <c r="CE20" i="25"/>
  <c r="CD58" i="25"/>
  <c r="CD55" i="25"/>
  <c r="CD60" i="25"/>
  <c r="CD61" i="25" s="1"/>
  <c r="CD15" i="25"/>
  <c r="CD20" i="25"/>
  <c r="CE24" i="25" l="1"/>
  <c r="CD27" i="25" s="1"/>
  <c r="CD24" i="25"/>
  <c r="CE25" i="25" l="1"/>
  <c r="CE28" i="25"/>
  <c r="CD28" i="25"/>
  <c r="CD25" i="25"/>
  <c r="CE30" i="25"/>
  <c r="CE35" i="25" s="1"/>
  <c r="CE36" i="25" s="1"/>
  <c r="CD30" i="25"/>
  <c r="CD35" i="25" s="1"/>
  <c r="CD36" i="25" l="1"/>
  <c r="CE31" i="25"/>
  <c r="CD31" i="25"/>
  <c r="CC97" i="25" l="1"/>
  <c r="CC85" i="25"/>
  <c r="CC74" i="25"/>
  <c r="CC70" i="25"/>
  <c r="CC57" i="25"/>
  <c r="CC53" i="25"/>
  <c r="CC9" i="25"/>
  <c r="CC14" i="25" s="1"/>
  <c r="CC5" i="25"/>
  <c r="CC77" i="25" l="1"/>
  <c r="CC78" i="25" s="1"/>
  <c r="CC55" i="25"/>
  <c r="CC72" i="25"/>
  <c r="CC60" i="25"/>
  <c r="CC61" i="25" s="1"/>
  <c r="CC75" i="25"/>
  <c r="CC58" i="25"/>
  <c r="CC20" i="25"/>
  <c r="CC15" i="25"/>
  <c r="CC10" i="25"/>
  <c r="CC24" i="25" l="1"/>
  <c r="CC25" i="25" l="1"/>
  <c r="CC30" i="25"/>
  <c r="CC31" i="25" s="1"/>
  <c r="CC28" i="25"/>
  <c r="CC35" i="25" l="1"/>
  <c r="CC36" i="25" s="1"/>
  <c r="CA27" i="25" l="1"/>
  <c r="CA56" i="25" l="1"/>
  <c r="CA54" i="25"/>
  <c r="CA84" i="25"/>
  <c r="CA85" i="25" s="1"/>
  <c r="BZ81" i="25"/>
  <c r="BZ76" i="25"/>
  <c r="BZ73" i="25"/>
  <c r="BZ71" i="25"/>
  <c r="BZ69" i="25"/>
  <c r="BZ68" i="25"/>
  <c r="BZ67" i="25"/>
  <c r="BZ66" i="25"/>
  <c r="BZ65" i="25"/>
  <c r="BZ64" i="25"/>
  <c r="BZ59" i="25"/>
  <c r="BZ52" i="25"/>
  <c r="BZ51" i="25"/>
  <c r="BZ50" i="25"/>
  <c r="BZ49" i="25"/>
  <c r="BZ38" i="25"/>
  <c r="BZ33" i="25"/>
  <c r="BZ17" i="25"/>
  <c r="BZ12" i="25"/>
  <c r="BZ7" i="25"/>
  <c r="CA5" i="25"/>
  <c r="BZ4" i="25"/>
  <c r="BZ97" i="25"/>
  <c r="CA90" i="25"/>
  <c r="CA89" i="25"/>
  <c r="BY85" i="25"/>
  <c r="BY74" i="25"/>
  <c r="BY77" i="25" s="1"/>
  <c r="BY70" i="25"/>
  <c r="BY72" i="25" s="1"/>
  <c r="BY53" i="25"/>
  <c r="BY55" i="25" s="1"/>
  <c r="BY5" i="25"/>
  <c r="BY9" i="25"/>
  <c r="BY97" i="25"/>
  <c r="BX97" i="25"/>
  <c r="BX85" i="25"/>
  <c r="CA74" i="25"/>
  <c r="CA77" i="25" s="1"/>
  <c r="CA53" i="25"/>
  <c r="BX70" i="25"/>
  <c r="BX72" i="25" s="1"/>
  <c r="BX53" i="25"/>
  <c r="BX55" i="25" s="1"/>
  <c r="BX74" i="25"/>
  <c r="CA70" i="25"/>
  <c r="CA72" i="25" s="1"/>
  <c r="BW97" i="25"/>
  <c r="BX77" i="25"/>
  <c r="CA9" i="25"/>
  <c r="CA10" i="25" s="1"/>
  <c r="BW5" i="25"/>
  <c r="BW85" i="25"/>
  <c r="BW74" i="25"/>
  <c r="BW77" i="25" s="1"/>
  <c r="BW70" i="25"/>
  <c r="BW72" i="25" s="1"/>
  <c r="BW56" i="25"/>
  <c r="BW53" i="25"/>
  <c r="BW55" i="25" s="1"/>
  <c r="BW42" i="25"/>
  <c r="BW22" i="25"/>
  <c r="BW9" i="25"/>
  <c r="BY57" i="25"/>
  <c r="BY60" i="25" s="1"/>
  <c r="BY61" i="25" s="1"/>
  <c r="BX9" i="25"/>
  <c r="BX57" i="25"/>
  <c r="BX5" i="25"/>
  <c r="BX58" i="25" l="1"/>
  <c r="BX78" i="25"/>
  <c r="BW14" i="25"/>
  <c r="BW15" i="25" s="1"/>
  <c r="BW43" i="25"/>
  <c r="BW10" i="25"/>
  <c r="BZ56" i="25"/>
  <c r="BY10" i="25"/>
  <c r="BY58" i="25"/>
  <c r="BZ84" i="25"/>
  <c r="BZ85" i="25" s="1"/>
  <c r="BZ22" i="25"/>
  <c r="BW57" i="25"/>
  <c r="BW58" i="25" s="1"/>
  <c r="BY14" i="25"/>
  <c r="BZ53" i="25"/>
  <c r="BX60" i="25"/>
  <c r="BX61" i="25" s="1"/>
  <c r="BX10" i="25"/>
  <c r="BZ70" i="25"/>
  <c r="BZ72" i="25" s="1"/>
  <c r="BX75" i="25"/>
  <c r="BZ74" i="25"/>
  <c r="BW75" i="25"/>
  <c r="CA78" i="25"/>
  <c r="BY78" i="25"/>
  <c r="BW78" i="25"/>
  <c r="BZ54" i="25"/>
  <c r="CA57" i="25"/>
  <c r="BY75" i="25"/>
  <c r="BZ5" i="25"/>
  <c r="BX14" i="25"/>
  <c r="CA75" i="25"/>
  <c r="CA55" i="25"/>
  <c r="CA14" i="25"/>
  <c r="BZ9" i="25"/>
  <c r="BW20" i="25" l="1"/>
  <c r="BZ77" i="25"/>
  <c r="BZ78" i="25" s="1"/>
  <c r="BY15" i="25"/>
  <c r="BW60" i="25"/>
  <c r="BW61" i="25" s="1"/>
  <c r="BZ75" i="25"/>
  <c r="BY20" i="25"/>
  <c r="BW24" i="25"/>
  <c r="BW28" i="25" s="1"/>
  <c r="BZ55" i="25"/>
  <c r="BZ57" i="25"/>
  <c r="BX20" i="25"/>
  <c r="BX15" i="25"/>
  <c r="CA58" i="25"/>
  <c r="CA60" i="25"/>
  <c r="CA61" i="25" s="1"/>
  <c r="BZ14" i="25"/>
  <c r="BZ10" i="25"/>
  <c r="CA15" i="25"/>
  <c r="CA20" i="25"/>
  <c r="CA43" i="25" s="1"/>
  <c r="BW30" i="25" l="1"/>
  <c r="BW31" i="25" s="1"/>
  <c r="BY24" i="25"/>
  <c r="BY28" i="25" s="1"/>
  <c r="BW25" i="25"/>
  <c r="CA42" i="25"/>
  <c r="BZ42" i="25" s="1"/>
  <c r="BX24" i="25"/>
  <c r="BZ60" i="25"/>
  <c r="BZ61" i="25" s="1"/>
  <c r="BZ58" i="25"/>
  <c r="BZ43" i="25"/>
  <c r="CA24" i="25"/>
  <c r="BZ15" i="25"/>
  <c r="BZ20" i="25"/>
  <c r="BY25" i="25" l="1"/>
  <c r="BW35" i="25"/>
  <c r="BY30" i="25"/>
  <c r="BY31" i="25" s="1"/>
  <c r="BX25" i="25"/>
  <c r="BX28" i="25"/>
  <c r="BX30" i="25"/>
  <c r="CA30" i="25"/>
  <c r="CA25" i="25"/>
  <c r="BZ24" i="25"/>
  <c r="BZ25" i="25" s="1"/>
  <c r="BW36" i="25" l="1"/>
  <c r="BY35" i="25"/>
  <c r="BY36" i="25" s="1"/>
  <c r="BX35" i="25"/>
  <c r="BX31" i="25"/>
  <c r="CA35" i="25"/>
  <c r="CA40" i="25" s="1"/>
  <c r="CA31" i="25"/>
  <c r="BZ27" i="25"/>
  <c r="CA28" i="25"/>
  <c r="BX36" i="25" l="1"/>
  <c r="BZ30" i="25"/>
  <c r="BZ28" i="25"/>
  <c r="CA36" i="25"/>
  <c r="BZ40" i="25" l="1"/>
  <c r="BZ31" i="25"/>
  <c r="BZ35" i="25"/>
  <c r="BZ36" i="25" l="1"/>
</calcChain>
</file>

<file path=xl/sharedStrings.xml><?xml version="1.0" encoding="utf-8"?>
<sst xmlns="http://schemas.openxmlformats.org/spreadsheetml/2006/main" count="431" uniqueCount="105">
  <si>
    <t>Profit and Loss</t>
  </si>
  <si>
    <t xml:space="preserve"> </t>
  </si>
  <si>
    <t>Figures in NOK million</t>
  </si>
  <si>
    <t>1Q07</t>
  </si>
  <si>
    <t>2Q07</t>
  </si>
  <si>
    <t>3Q07</t>
  </si>
  <si>
    <t>4Q07</t>
  </si>
  <si>
    <t>Total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</si>
  <si>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</si>
  <si>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</si>
  <si>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</si>
  <si>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</si>
  <si>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</si>
  <si>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</si>
  <si>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</si>
  <si>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</si>
  <si>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</si>
  <si>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</si>
  <si>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</si>
  <si>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</si>
  <si>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</si>
  <si>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</si>
  <si>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</si>
  <si>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</si>
  <si>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</si>
  <si>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</si>
  <si>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</si>
  <si>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</si>
  <si>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</si>
  <si>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</si>
  <si>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</si>
  <si>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</si>
  <si>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</si>
  <si>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</si>
  <si>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</si>
  <si>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</si>
  <si>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</si>
  <si>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</si>
  <si>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</si>
  <si>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</si>
  <si>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</si>
  <si>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</si>
  <si>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</si>
  <si>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</si>
  <si>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</si>
  <si>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</si>
  <si>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</si>
  <si>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</si>
  <si>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</si>
  <si>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</si>
  <si>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</si>
  <si>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</si>
  <si>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</si>
  <si>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</si>
  <si>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</si>
  <si>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</si>
  <si>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</si>
  <si>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</si>
  <si>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 xml:space="preserve">Operating revenues </t>
  </si>
  <si>
    <t xml:space="preserve">        Sales growth %</t>
  </si>
  <si>
    <t>Cost of goods sold</t>
  </si>
  <si>
    <t>Gross contribution</t>
  </si>
  <si>
    <t xml:space="preserve">        in %</t>
  </si>
  <si>
    <t>Operating expenses</t>
  </si>
  <si>
    <t>EBITA before other items</t>
  </si>
  <si>
    <t>Amortizations</t>
  </si>
  <si>
    <t>Other items</t>
  </si>
  <si>
    <t>EBIT</t>
  </si>
  <si>
    <t>Net financial income</t>
  </si>
  <si>
    <t>Profit before tax</t>
  </si>
  <si>
    <t>Taxes</t>
  </si>
  <si>
    <t>Profit from cont. operations</t>
  </si>
  <si>
    <t>Discontinued operations</t>
  </si>
  <si>
    <t>Net profit</t>
  </si>
  <si>
    <t>Minority interest</t>
  </si>
  <si>
    <t>Earnings per share (EPS)</t>
  </si>
  <si>
    <t>EBITDA (without IFRS 16)</t>
  </si>
  <si>
    <t>EBITDA (with IFRS 16)</t>
  </si>
  <si>
    <t>Segment</t>
  </si>
  <si>
    <t>Tomra Collection Solutions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</si>
  <si>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</si>
  <si>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</si>
  <si>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</si>
  <si>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</si>
  <si>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Total revenues</t>
  </si>
  <si>
    <t xml:space="preserve"> - %</t>
  </si>
  <si>
    <t>EBIT before other items</t>
  </si>
  <si>
    <t>Tomra Sorting Solutions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</si>
  <si>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</si>
  <si>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</si>
  <si>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</si>
  <si>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</si>
  <si>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</si>
  <si>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Group Functions</t>
  </si>
  <si>
    <t>-</t>
  </si>
  <si>
    <t>EXCHANGE RATES</t>
  </si>
  <si>
    <t>Average Qtr</t>
  </si>
  <si>
    <t>Avg Yr</t>
  </si>
  <si>
    <t>Avg Qtr</t>
  </si>
  <si>
    <t>EUR</t>
  </si>
  <si>
    <t>USD</t>
  </si>
  <si>
    <t>Order backlog</t>
  </si>
  <si>
    <t>Order intake</t>
  </si>
  <si>
    <t>Revenues</t>
  </si>
  <si>
    <t>Conv.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</si>
</sst>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85" formatCode="0.0_ ;[Red]\-0.0\ "/>
    <numFmt numFmtId="186" formatCode="0.00_ ;[Red]\-0.0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50">
    <xf numFmtId="0" fontId="0" fillId="0" borderId="0" xfId="0"/>
    <xf numFmtId="0" fontId="9" fillId="0" borderId="0" xfId="0" applyFont="1"/>
    <xf numFmtId="9" fontId="9" fillId="0" borderId="0" xfId="0" applyNumberFormat="1" applyFont="1"/>
    <xf numFmtId="14" fontId="9" fillId="0" borderId="0" xfId="0" applyNumberFormat="1" applyFont="1"/>
    <xf numFmtId="0" fontId="14" fillId="2" borderId="19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22" xfId="0" applyFont="1" applyFill="1" applyBorder="1" applyAlignment="1">
      <alignment horizontal="centerContinuous"/>
    </xf>
    <xf numFmtId="0" fontId="14" fillId="2" borderId="19" xfId="0" applyFont="1" applyFill="1" applyBorder="1" applyAlignment="1">
      <alignment horizontal="centerContinuous"/>
    </xf>
    <xf numFmtId="185" fontId="15" fillId="0" borderId="0" xfId="0" applyNumberFormat="1" applyFont="1"/>
    <xf numFmtId="0" fontId="16" fillId="3" borderId="19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167" fontId="15" fillId="0" borderId="0" xfId="0" applyNumberFormat="1" applyFont="1"/>
    <xf numFmtId="167" fontId="9" fillId="0" borderId="0" xfId="0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85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9" fontId="17" fillId="0" borderId="0" xfId="1" applyNumberFormat="1" applyFont="1" applyBorder="1" applyAlignment="1">
      <alignment wrapText="1"/>
    </xf>
    <xf numFmtId="169" fontId="17" fillId="0" borderId="0" xfId="1" applyNumberFormat="1" applyFont="1" applyBorder="1"/>
    <xf numFmtId="165" fontId="18" fillId="0" borderId="0" xfId="0" applyNumberFormat="1" applyFont="1" applyBorder="1" applyAlignment="1">
      <alignment wrapText="1"/>
    </xf>
    <xf numFmtId="9" fontId="17" fillId="0" borderId="0" xfId="1" applyFont="1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/>
    <xf numFmtId="165" fontId="9" fillId="0" borderId="14" xfId="0" applyNumberFormat="1" applyFont="1" applyBorder="1" applyAlignment="1">
      <alignment horizontal="centerContinuous"/>
    </xf>
    <xf numFmtId="38" fontId="9" fillId="0" borderId="0" xfId="1" applyNumberFormat="1" applyFont="1" applyAlignment="1">
      <alignment horizontal="right"/>
    </xf>
    <xf numFmtId="9" fontId="17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169" fontId="17" fillId="0" borderId="2" xfId="1" applyNumberFormat="1" applyFont="1" applyBorder="1" applyAlignment="1">
      <alignment horizontal="right"/>
    </xf>
    <xf numFmtId="9" fontId="17" fillId="0" borderId="2" xfId="1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centerContinuous"/>
    </xf>
    <xf numFmtId="169" fontId="9" fillId="0" borderId="0" xfId="1" applyNumberFormat="1" applyFont="1"/>
    <xf numFmtId="169" fontId="17" fillId="0" borderId="1" xfId="1" applyNumberFormat="1" applyFont="1" applyBorder="1" applyAlignment="1">
      <alignment horizontal="right"/>
    </xf>
    <xf numFmtId="169" fontId="17" fillId="0" borderId="0" xfId="1" applyNumberFormat="1" applyFont="1" applyBorder="1" applyAlignment="1">
      <alignment horizontal="right"/>
    </xf>
    <xf numFmtId="165" fontId="9" fillId="0" borderId="15" xfId="0" applyNumberFormat="1" applyFont="1" applyBorder="1" applyAlignment="1">
      <alignment horizontal="centerContinuous"/>
    </xf>
    <xf numFmtId="165" fontId="9" fillId="0" borderId="0" xfId="0" applyNumberFormat="1" applyFont="1"/>
    <xf numFmtId="185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6" xfId="0" applyFont="1" applyBorder="1"/>
    <xf numFmtId="167" fontId="10" fillId="2" borderId="3" xfId="0" applyNumberFormat="1" applyFont="1" applyFill="1" applyBorder="1"/>
    <xf numFmtId="167" fontId="9" fillId="0" borderId="0" xfId="0" applyNumberFormat="1" applyFont="1" applyAlignment="1">
      <alignment wrapText="1"/>
    </xf>
    <xf numFmtId="167" fontId="9" fillId="2" borderId="1" xfId="0" applyNumberFormat="1" applyFont="1" applyFill="1" applyBorder="1" applyAlignment="1">
      <alignment wrapText="1"/>
    </xf>
    <xf numFmtId="167" fontId="9" fillId="2" borderId="0" xfId="0" applyNumberFormat="1" applyFont="1" applyFill="1" applyAlignment="1">
      <alignment wrapText="1"/>
    </xf>
    <xf numFmtId="167" fontId="9" fillId="2" borderId="2" xfId="0" applyNumberFormat="1" applyFont="1" applyFill="1" applyBorder="1" applyAlignment="1">
      <alignment wrapText="1"/>
    </xf>
    <xf numFmtId="167" fontId="9" fillId="2" borderId="0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wrapText="1"/>
    </xf>
    <xf numFmtId="167" fontId="10" fillId="0" borderId="3" xfId="0" applyNumberFormat="1" applyFont="1" applyBorder="1"/>
    <xf numFmtId="167" fontId="9" fillId="0" borderId="1" xfId="0" applyNumberFormat="1" applyFont="1" applyBorder="1" applyAlignment="1">
      <alignment wrapText="1"/>
    </xf>
    <xf numFmtId="167" fontId="9" fillId="0" borderId="0" xfId="0" applyNumberFormat="1" applyFont="1" applyBorder="1" applyAlignment="1">
      <alignment wrapText="1"/>
    </xf>
    <xf numFmtId="168" fontId="9" fillId="2" borderId="5" xfId="0" applyNumberFormat="1" applyFont="1" applyFill="1" applyBorder="1" applyAlignment="1">
      <alignment wrapText="1"/>
    </xf>
    <xf numFmtId="168" fontId="9" fillId="2" borderId="6" xfId="0" applyNumberFormat="1" applyFont="1" applyFill="1" applyBorder="1" applyAlignment="1">
      <alignment wrapText="1"/>
    </xf>
    <xf numFmtId="168" fontId="9" fillId="2" borderId="7" xfId="0" applyNumberFormat="1" applyFont="1" applyFill="1" applyBorder="1" applyAlignment="1">
      <alignment wrapText="1"/>
    </xf>
    <xf numFmtId="186" fontId="9" fillId="0" borderId="0" xfId="0" applyNumberFormat="1" applyFont="1"/>
    <xf numFmtId="0" fontId="9" fillId="0" borderId="0" xfId="0" applyFont="1" applyBorder="1"/>
    <xf numFmtId="167" fontId="9" fillId="0" borderId="0" xfId="0" applyNumberFormat="1" applyFont="1" applyFill="1"/>
    <xf numFmtId="167" fontId="9" fillId="0" borderId="0" xfId="0" applyNumberFormat="1" applyFont="1" applyFill="1" applyBorder="1"/>
    <xf numFmtId="167" fontId="9" fillId="0" borderId="0" xfId="1" applyNumberFormat="1" applyFont="1"/>
    <xf numFmtId="166" fontId="9" fillId="0" borderId="0" xfId="0" applyNumberFormat="1" applyFont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6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wrapText="1"/>
    </xf>
    <xf numFmtId="166" fontId="9" fillId="0" borderId="0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 wrapText="1"/>
    </xf>
    <xf numFmtId="38" fontId="9" fillId="0" borderId="2" xfId="0" applyNumberFormat="1" applyFont="1" applyBorder="1" applyAlignment="1">
      <alignment horizontal="right" wrapText="1"/>
    </xf>
    <xf numFmtId="169" fontId="9" fillId="0" borderId="0" xfId="1" applyNumberFormat="1" applyFont="1" applyAlignment="1">
      <alignment horizontal="right" wrapText="1"/>
    </xf>
    <xf numFmtId="38" fontId="9" fillId="0" borderId="0" xfId="0" applyNumberFormat="1" applyFont="1" applyBorder="1" applyAlignment="1">
      <alignment horizontal="right" wrapText="1"/>
    </xf>
    <xf numFmtId="38" fontId="9" fillId="2" borderId="1" xfId="0" applyNumberFormat="1" applyFont="1" applyFill="1" applyBorder="1" applyAlignment="1">
      <alignment wrapText="1"/>
    </xf>
    <xf numFmtId="38" fontId="9" fillId="2" borderId="0" xfId="0" applyNumberFormat="1" applyFont="1" applyFill="1" applyAlignment="1">
      <alignment wrapText="1"/>
    </xf>
    <xf numFmtId="38" fontId="9" fillId="2" borderId="2" xfId="0" applyNumberFormat="1" applyFont="1" applyFill="1" applyBorder="1" applyAlignment="1">
      <alignment wrapText="1"/>
    </xf>
    <xf numFmtId="38" fontId="9" fillId="2" borderId="0" xfId="0" applyNumberFormat="1" applyFont="1" applyFill="1" applyBorder="1" applyAlignment="1">
      <alignment wrapText="1"/>
    </xf>
    <xf numFmtId="9" fontId="9" fillId="0" borderId="0" xfId="1" applyFont="1" applyAlignment="1">
      <alignment horizontal="right"/>
    </xf>
    <xf numFmtId="38" fontId="9" fillId="0" borderId="2" xfId="0" applyNumberFormat="1" applyFont="1" applyFill="1" applyBorder="1" applyAlignment="1">
      <alignment horizontal="right" wrapText="1"/>
    </xf>
    <xf numFmtId="38" fontId="9" fillId="0" borderId="1" xfId="1" applyNumberFormat="1" applyFont="1" applyBorder="1" applyAlignment="1">
      <alignment horizontal="right"/>
    </xf>
    <xf numFmtId="38" fontId="9" fillId="0" borderId="2" xfId="1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0" xfId="0" applyNumberFormat="1" applyFont="1" applyBorder="1" applyAlignment="1">
      <alignment horizontal="right"/>
    </xf>
    <xf numFmtId="38" fontId="9" fillId="0" borderId="0" xfId="0" applyNumberFormat="1" applyFont="1"/>
    <xf numFmtId="38" fontId="9" fillId="0" borderId="1" xfId="0" applyNumberFormat="1" applyFont="1" applyBorder="1" applyAlignment="1">
      <alignment wrapText="1"/>
    </xf>
    <xf numFmtId="38" fontId="9" fillId="0" borderId="0" xfId="0" applyNumberFormat="1" applyFont="1" applyAlignment="1">
      <alignment wrapText="1"/>
    </xf>
    <xf numFmtId="170" fontId="9" fillId="0" borderId="0" xfId="0" applyNumberFormat="1" applyFont="1"/>
    <xf numFmtId="38" fontId="9" fillId="0" borderId="2" xfId="0" applyNumberFormat="1" applyFont="1" applyBorder="1" applyAlignment="1">
      <alignment wrapText="1"/>
    </xf>
    <xf numFmtId="38" fontId="9" fillId="0" borderId="0" xfId="0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2" xfId="1" applyNumberFormat="1" applyFont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9" fontId="9" fillId="0" borderId="1" xfId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0" xfId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Continuous"/>
    </xf>
    <xf numFmtId="165" fontId="9" fillId="0" borderId="15" xfId="0" applyNumberFormat="1" applyFont="1" applyBorder="1" applyAlignment="1">
      <alignment horizontal="center"/>
    </xf>
    <xf numFmtId="0" fontId="9" fillId="0" borderId="28" xfId="0" applyFont="1" applyBorder="1" applyAlignment="1">
      <alignment horizontal="right" indent="6"/>
    </xf>
    <xf numFmtId="40" fontId="9" fillId="0" borderId="0" xfId="0" applyNumberFormat="1" applyFont="1"/>
    <xf numFmtId="40" fontId="9" fillId="0" borderId="25" xfId="0" applyNumberFormat="1" applyFont="1" applyBorder="1"/>
    <xf numFmtId="40" fontId="9" fillId="0" borderId="17" xfId="0" applyNumberFormat="1" applyFont="1" applyBorder="1"/>
    <xf numFmtId="40" fontId="9" fillId="0" borderId="13" xfId="0" applyNumberFormat="1" applyFont="1" applyBorder="1"/>
    <xf numFmtId="40" fontId="9" fillId="0" borderId="11" xfId="0" applyNumberFormat="1" applyFont="1" applyBorder="1"/>
    <xf numFmtId="40" fontId="9" fillId="0" borderId="23" xfId="0" applyNumberFormat="1" applyFont="1" applyBorder="1"/>
    <xf numFmtId="0" fontId="9" fillId="0" borderId="24" xfId="0" applyFont="1" applyBorder="1" applyAlignment="1">
      <alignment horizontal="right" indent="6"/>
    </xf>
    <xf numFmtId="40" fontId="9" fillId="0" borderId="26" xfId="0" applyNumberFormat="1" applyFont="1" applyBorder="1"/>
    <xf numFmtId="40" fontId="9" fillId="0" borderId="12" xfId="0" applyNumberFormat="1" applyFont="1" applyBorder="1"/>
    <xf numFmtId="40" fontId="9" fillId="0" borderId="24" xfId="0" applyNumberFormat="1" applyFont="1" applyBorder="1"/>
    <xf numFmtId="40" fontId="9" fillId="0" borderId="27" xfId="0" applyNumberFormat="1" applyFont="1" applyBorder="1"/>
    <xf numFmtId="165" fontId="9" fillId="0" borderId="14" xfId="0" applyNumberFormat="1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E8EFED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zoomScale="110" zoomScaleNormal="110" workbookViewId="0">
      <pane xSplit="1" topLeftCell="BH1" activePane="topRight" state="frozen"/>
      <selection activeCell="AZ56" sqref="AZ56"/>
      <selection pane="topRight" activeCell="CG33" sqref="CG33"/>
    </sheetView>
  </sheetViews>
  <sheetFormatPr defaultColWidth="9.140625" defaultRowHeight="11.25" x14ac:dyDescent="0.2"/>
  <cols>
    <col min="1" max="1" width="23.5703125" style="6" customWidth="1"/>
    <col min="2" max="2" width="1.42578125" style="5" hidden="1" customWidth="1"/>
    <col min="3" max="7" width="6.42578125" style="6" hidden="1" customWidth="1"/>
    <col min="8" max="8" width="1.85546875" style="6" hidden="1" customWidth="1"/>
    <col min="9" max="11" width="6.42578125" style="6" hidden="1" customWidth="1"/>
    <col min="12" max="12" width="6.7109375" style="6" hidden="1" customWidth="1"/>
    <col min="13" max="13" width="6.42578125" style="6" hidden="1" customWidth="1"/>
    <col min="14" max="14" width="0.85546875" style="6" hidden="1" customWidth="1"/>
    <col min="15" max="17" width="6.42578125" style="6" hidden="1" customWidth="1"/>
    <col min="18" max="18" width="7" style="6" hidden="1" customWidth="1"/>
    <col min="19" max="19" width="6.42578125" style="6" hidden="1" customWidth="1"/>
    <col min="20" max="20" width="3.140625" style="6" hidden="1" customWidth="1"/>
    <col min="21" max="22" width="6.42578125" style="6" hidden="1" customWidth="1"/>
    <col min="23" max="23" width="7" style="6" hidden="1" customWidth="1"/>
    <col min="24" max="25" width="6.42578125" style="6" hidden="1" customWidth="1"/>
    <col min="26" max="26" width="0.85546875" style="6" hidden="1" customWidth="1"/>
    <col min="27" max="31" width="6.42578125" style="6" hidden="1" customWidth="1"/>
    <col min="32" max="32" width="0.85546875" style="6" hidden="1" customWidth="1"/>
    <col min="33" max="37" width="6.42578125" style="6" hidden="1" customWidth="1"/>
    <col min="38" max="38" width="0.85546875" style="6" hidden="1" customWidth="1"/>
    <col min="39" max="39" width="6.42578125" style="6" hidden="1" customWidth="1"/>
    <col min="40" max="43" width="6.85546875" style="6" hidden="1" customWidth="1"/>
    <col min="44" max="44" width="0.85546875" style="6" hidden="1" customWidth="1"/>
    <col min="45" max="49" width="6.85546875" style="6" customWidth="1"/>
    <col min="50" max="50" width="0.85546875" style="6" customWidth="1"/>
    <col min="51" max="55" width="6.85546875" style="6" customWidth="1"/>
    <col min="56" max="56" width="0.85546875" style="6" customWidth="1"/>
    <col min="57" max="61" width="6.85546875" style="6" customWidth="1"/>
    <col min="62" max="62" width="0.85546875" style="6" customWidth="1"/>
    <col min="63" max="67" width="6.85546875" style="6" customWidth="1"/>
    <col min="68" max="68" width="0.85546875" style="11" customWidth="1"/>
    <col min="69" max="73" width="6.85546875" style="6" customWidth="1"/>
    <col min="74" max="74" width="0.85546875" style="6" customWidth="1"/>
    <col min="75" max="79" width="6.85546875" style="6" customWidth="1"/>
    <col min="80" max="80" width="1" style="6" customWidth="1"/>
    <col min="81" max="83" width="6.85546875" style="6" customWidth="1"/>
    <col min="84" max="16384" width="9.140625" style="6"/>
  </cols>
  <sheetData>
    <row r="1" spans="1:84" ht="16.5" thickBot="1" x14ac:dyDescent="0.3">
      <c r="A1" s="4" t="s">
        <v>0</v>
      </c>
      <c r="B1" s="63"/>
      <c r="C1" s="147">
        <v>2007</v>
      </c>
      <c r="D1" s="148"/>
      <c r="E1" s="148"/>
      <c r="F1" s="148"/>
      <c r="G1" s="149"/>
      <c r="H1" s="1"/>
      <c r="I1" s="147">
        <v>2008</v>
      </c>
      <c r="J1" s="148"/>
      <c r="K1" s="148"/>
      <c r="L1" s="148"/>
      <c r="M1" s="149"/>
      <c r="N1" s="1"/>
      <c r="O1" s="147">
        <v>2009</v>
      </c>
      <c r="P1" s="148"/>
      <c r="Q1" s="148"/>
      <c r="R1" s="148"/>
      <c r="S1" s="149"/>
      <c r="T1" s="1"/>
      <c r="U1" s="7"/>
      <c r="V1" s="8">
        <v>2010</v>
      </c>
      <c r="W1" s="8"/>
      <c r="X1" s="8"/>
      <c r="Y1" s="9" t="s">
        <v>1</v>
      </c>
      <c r="Z1" s="1"/>
      <c r="AA1" s="7">
        <v>2011</v>
      </c>
      <c r="AB1" s="8"/>
      <c r="AC1" s="8"/>
      <c r="AD1" s="8"/>
      <c r="AE1" s="9"/>
      <c r="AF1" s="1"/>
      <c r="AG1" s="7">
        <v>2012</v>
      </c>
      <c r="AH1" s="8"/>
      <c r="AI1" s="8"/>
      <c r="AJ1" s="8"/>
      <c r="AK1" s="9"/>
      <c r="AL1" s="1"/>
      <c r="AM1" s="10">
        <v>2013</v>
      </c>
      <c r="AN1" s="8"/>
      <c r="AO1" s="8"/>
      <c r="AP1" s="8"/>
      <c r="AQ1" s="9"/>
      <c r="AR1" s="1"/>
      <c r="AS1" s="10">
        <v>2014</v>
      </c>
      <c r="AT1" s="8"/>
      <c r="AU1" s="8"/>
      <c r="AV1" s="8"/>
      <c r="AW1" s="9"/>
      <c r="AX1" s="1"/>
      <c r="AY1" s="10">
        <v>2015</v>
      </c>
      <c r="AZ1" s="8"/>
      <c r="BA1" s="8"/>
      <c r="BB1" s="8"/>
      <c r="BC1" s="9"/>
      <c r="BD1" s="1"/>
      <c r="BE1" s="10">
        <v>2016</v>
      </c>
      <c r="BF1" s="8"/>
      <c r="BG1" s="8"/>
      <c r="BH1" s="8"/>
      <c r="BI1" s="9"/>
      <c r="BJ1" s="1"/>
      <c r="BK1" s="10">
        <v>2017</v>
      </c>
      <c r="BL1" s="8"/>
      <c r="BM1" s="8"/>
      <c r="BN1" s="8"/>
      <c r="BO1" s="9"/>
      <c r="BP1" s="64"/>
      <c r="BQ1" s="10">
        <v>2018</v>
      </c>
      <c r="BR1" s="9"/>
      <c r="BS1" s="9"/>
      <c r="BT1" s="9"/>
      <c r="BU1" s="9"/>
      <c r="BV1" s="1"/>
      <c r="BW1" s="10">
        <v>2019</v>
      </c>
      <c r="BX1" s="9"/>
      <c r="BY1" s="9"/>
      <c r="BZ1" s="9"/>
      <c r="CA1" s="9"/>
      <c r="CB1" s="1"/>
      <c r="CC1" s="10">
        <v>2020</v>
      </c>
      <c r="CD1" s="10"/>
      <c r="CE1" s="10"/>
      <c r="CF1" s="1"/>
    </row>
    <row r="2" spans="1:84" ht="12" thickBot="1" x14ac:dyDescent="0.25">
      <c r="A2" s="12" t="s">
        <v>2</v>
      </c>
      <c r="B2" s="13"/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"/>
      <c r="I2" s="14" t="s">
        <v>8</v>
      </c>
      <c r="J2" s="15" t="s">
        <v>9</v>
      </c>
      <c r="K2" s="15" t="s">
        <v>10</v>
      </c>
      <c r="L2" s="15" t="s">
        <v>11</v>
      </c>
      <c r="M2" s="16" t="s">
        <v>7</v>
      </c>
      <c r="N2" s="1"/>
      <c r="O2" s="17" t="s">
        <v>12</v>
      </c>
      <c r="P2" s="18" t="s">
        <v>13</v>
      </c>
      <c r="Q2" s="15" t="s">
        <v>14</v>
      </c>
      <c r="R2" s="15" t="s">
        <v>15</v>
      </c>
      <c r="S2" s="16" t="s">
        <v>7</v>
      </c>
      <c r="T2" s="1"/>
      <c r="U2" s="17" t="s">
        <v>16</v>
      </c>
      <c r="V2" s="18" t="s">
        <v>17</v>
      </c>
      <c r="W2" s="18" t="s">
        <v>18</v>
      </c>
      <c r="X2" s="18" t="s">
        <v>19</v>
      </c>
      <c r="Y2" s="19" t="s">
        <v>7</v>
      </c>
      <c r="Z2" s="1"/>
      <c r="AA2" s="17" t="s">
        <v>20</v>
      </c>
      <c r="AB2" s="18" t="s">
        <v>21</v>
      </c>
      <c r="AC2" s="18" t="s">
        <v>22</v>
      </c>
      <c r="AD2" s="18" t="s">
        <v>23</v>
      </c>
      <c r="AE2" s="19" t="s">
        <v>7</v>
      </c>
      <c r="AF2" s="1"/>
      <c r="AG2" s="17" t="s">
        <v>24</v>
      </c>
      <c r="AH2" s="18" t="s">
        <v>25</v>
      </c>
      <c r="AI2" s="18" t="s">
        <v>26</v>
      </c>
      <c r="AJ2" s="18" t="s">
        <v>27</v>
      </c>
      <c r="AK2" s="19" t="s">
        <v>7</v>
      </c>
      <c r="AL2" s="1"/>
      <c r="AM2" s="17" t="s">
        <v>28</v>
      </c>
      <c r="AN2" s="18" t="s">
        <v>29</v>
      </c>
      <c r="AO2" s="18" t="s">
        <v>30</v>
      </c>
      <c r="AP2" s="18" t="s">
        <v>31</v>
      </c>
      <c r="AQ2" s="19" t="s">
        <v>7</v>
      </c>
      <c r="AR2" s="1"/>
      <c r="AS2" s="17" t="s">
        <v>32</v>
      </c>
      <c r="AT2" s="18" t="s">
        <v>33</v>
      </c>
      <c r="AU2" s="18" t="s">
        <v>34</v>
      </c>
      <c r="AV2" s="18" t="s">
        <v>35</v>
      </c>
      <c r="AW2" s="19" t="s">
        <v>7</v>
      </c>
      <c r="AX2" s="1"/>
      <c r="AY2" s="17" t="s">
        <v>36</v>
      </c>
      <c r="AZ2" s="18" t="s">
        <v>37</v>
      </c>
      <c r="BA2" s="18" t="s">
        <v>38</v>
      </c>
      <c r="BB2" s="18" t="s">
        <v>39</v>
      </c>
      <c r="BC2" s="19" t="s">
        <v>7</v>
      </c>
      <c r="BD2" s="1"/>
      <c r="BE2" s="17" t="s">
        <v>40</v>
      </c>
      <c r="BF2" s="18" t="s">
        <v>41</v>
      </c>
      <c r="BG2" s="18" t="s">
        <v>42</v>
      </c>
      <c r="BH2" s="18" t="s">
        <v>43</v>
      </c>
      <c r="BI2" s="19" t="s">
        <v>7</v>
      </c>
      <c r="BJ2" s="1"/>
      <c r="BK2" s="17" t="s">
        <v>44</v>
      </c>
      <c r="BL2" s="18" t="s">
        <v>45</v>
      </c>
      <c r="BM2" s="18" t="s">
        <v>46</v>
      </c>
      <c r="BN2" s="18" t="s">
        <v>47</v>
      </c>
      <c r="BO2" s="19" t="s">
        <v>7</v>
      </c>
      <c r="BP2" s="64"/>
      <c r="BQ2" s="17" t="s">
        <v>48</v>
      </c>
      <c r="BR2" s="18" t="s">
        <v>49</v>
      </c>
      <c r="BS2" s="18" t="s">
        <v>50</v>
      </c>
      <c r="BT2" s="18" t="s">
        <v>51</v>
      </c>
      <c r="BU2" s="19" t="s">
        <v>7</v>
      </c>
      <c r="BV2" s="1"/>
      <c r="BW2" s="17" t="s">
        <v>52</v>
      </c>
      <c r="BX2" s="18" t="s">
        <v>53</v>
      </c>
      <c r="BY2" s="18" t="s">
        <v>54</v>
      </c>
      <c r="BZ2" s="18" t="s">
        <v>55</v>
      </c>
      <c r="CA2" s="19" t="s">
        <v>7</v>
      </c>
      <c r="CB2" s="1"/>
      <c r="CC2" s="17" t="s">
        <v>56</v>
      </c>
      <c r="CD2" s="18" t="s">
        <v>57</v>
      </c>
      <c r="CE2" s="19" t="s">
        <v>7</v>
      </c>
      <c r="CF2" s="1"/>
    </row>
    <row r="3" spans="1:84" ht="5.25" customHeight="1" x14ac:dyDescent="0.2">
      <c r="A3" s="29"/>
      <c r="B3" s="63"/>
      <c r="C3" s="65"/>
      <c r="D3" s="1"/>
      <c r="E3" s="1"/>
      <c r="F3" s="1"/>
      <c r="G3" s="66"/>
      <c r="H3" s="1"/>
      <c r="I3" s="65"/>
      <c r="J3" s="1"/>
      <c r="K3" s="1"/>
      <c r="L3" s="1"/>
      <c r="M3" s="66"/>
      <c r="N3" s="1"/>
      <c r="O3" s="65"/>
      <c r="P3" s="1"/>
      <c r="Q3" s="1"/>
      <c r="R3" s="1"/>
      <c r="S3" s="66"/>
      <c r="T3" s="1"/>
      <c r="U3" s="65"/>
      <c r="V3" s="67"/>
      <c r="W3" s="67"/>
      <c r="X3" s="67"/>
      <c r="Y3" s="66"/>
      <c r="Z3" s="1"/>
      <c r="AA3" s="65"/>
      <c r="AB3" s="67"/>
      <c r="AC3" s="67"/>
      <c r="AD3" s="67"/>
      <c r="AE3" s="66"/>
      <c r="AF3" s="1"/>
      <c r="AG3" s="65"/>
      <c r="AH3" s="67"/>
      <c r="AI3" s="67"/>
      <c r="AJ3" s="67"/>
      <c r="AK3" s="66"/>
      <c r="AL3" s="1"/>
      <c r="AM3" s="65"/>
      <c r="AN3" s="67"/>
      <c r="AO3" s="67"/>
      <c r="AP3" s="67"/>
      <c r="AQ3" s="66"/>
      <c r="AR3" s="1"/>
      <c r="AS3" s="65"/>
      <c r="AT3" s="67"/>
      <c r="AU3" s="67"/>
      <c r="AV3" s="67"/>
      <c r="AW3" s="66"/>
      <c r="AX3" s="1"/>
      <c r="AY3" s="65"/>
      <c r="AZ3" s="67"/>
      <c r="BA3" s="67"/>
      <c r="BB3" s="67"/>
      <c r="BC3" s="66"/>
      <c r="BD3" s="1"/>
      <c r="BE3" s="65"/>
      <c r="BF3" s="67"/>
      <c r="BG3" s="67"/>
      <c r="BH3" s="67"/>
      <c r="BI3" s="66"/>
      <c r="BJ3" s="1"/>
      <c r="BK3" s="65"/>
      <c r="BL3" s="67"/>
      <c r="BM3" s="67"/>
      <c r="BN3" s="67"/>
      <c r="BO3" s="66"/>
      <c r="BP3" s="64"/>
      <c r="BQ3" s="65"/>
      <c r="BR3" s="67"/>
      <c r="BS3" s="67"/>
      <c r="BT3" s="67"/>
      <c r="BU3" s="66"/>
      <c r="BV3" s="1"/>
      <c r="BW3" s="65"/>
      <c r="BX3" s="67"/>
      <c r="BY3" s="67"/>
      <c r="BZ3" s="67"/>
      <c r="CA3" s="66"/>
      <c r="CB3" s="1"/>
      <c r="CC3" s="65"/>
      <c r="CD3" s="67"/>
      <c r="CE3" s="66"/>
      <c r="CF3" s="1"/>
    </row>
    <row r="4" spans="1:84" s="32" customFormat="1" ht="12" customHeight="1" x14ac:dyDescent="0.2">
      <c r="A4" s="68" t="s">
        <v>58</v>
      </c>
      <c r="B4" s="69"/>
      <c r="C4" s="70">
        <v>594.9</v>
      </c>
      <c r="D4" s="71">
        <v>662.1</v>
      </c>
      <c r="E4" s="71">
        <v>639.29999999999995</v>
      </c>
      <c r="F4" s="71">
        <v>729.2</v>
      </c>
      <c r="G4" s="72">
        <v>2625.5</v>
      </c>
      <c r="H4" s="33"/>
      <c r="I4" s="70">
        <v>601.70000000000005</v>
      </c>
      <c r="J4" s="71">
        <v>663.9</v>
      </c>
      <c r="K4" s="71">
        <v>652.9</v>
      </c>
      <c r="L4" s="71">
        <v>859.40000000000009</v>
      </c>
      <c r="M4" s="72">
        <v>2777.9</v>
      </c>
      <c r="N4" s="33"/>
      <c r="O4" s="70">
        <v>605.4</v>
      </c>
      <c r="P4" s="71">
        <v>671.1</v>
      </c>
      <c r="Q4" s="71">
        <v>713.6</v>
      </c>
      <c r="R4" s="71">
        <v>751.2</v>
      </c>
      <c r="S4" s="72">
        <v>2741.3</v>
      </c>
      <c r="T4" s="33"/>
      <c r="U4" s="70">
        <v>587.29999999999995</v>
      </c>
      <c r="V4" s="71">
        <v>721.5</v>
      </c>
      <c r="W4" s="71">
        <v>782.8</v>
      </c>
      <c r="X4" s="71">
        <v>785.6</v>
      </c>
      <c r="Y4" s="72">
        <v>2877.2</v>
      </c>
      <c r="Z4" s="33"/>
      <c r="AA4" s="70">
        <v>746</v>
      </c>
      <c r="AB4" s="71">
        <v>904.90000000000009</v>
      </c>
      <c r="AC4" s="71">
        <v>979</v>
      </c>
      <c r="AD4" s="71">
        <v>885.90000000000009</v>
      </c>
      <c r="AE4" s="72">
        <v>3515.8</v>
      </c>
      <c r="AF4" s="33"/>
      <c r="AG4" s="70">
        <v>797.9</v>
      </c>
      <c r="AH4" s="71">
        <v>905.6</v>
      </c>
      <c r="AI4" s="71">
        <v>1060.5999999999999</v>
      </c>
      <c r="AJ4" s="71">
        <v>1143</v>
      </c>
      <c r="AK4" s="72">
        <v>3907.1</v>
      </c>
      <c r="AL4" s="33"/>
      <c r="AM4" s="70">
        <v>932.9</v>
      </c>
      <c r="AN4" s="71">
        <v>1129.2</v>
      </c>
      <c r="AO4" s="71">
        <v>1189.7</v>
      </c>
      <c r="AP4" s="71">
        <v>1169.2</v>
      </c>
      <c r="AQ4" s="72">
        <v>4421</v>
      </c>
      <c r="AR4" s="33"/>
      <c r="AS4" s="70">
        <v>1021.8</v>
      </c>
      <c r="AT4" s="71">
        <v>1138.8999999999999</v>
      </c>
      <c r="AU4" s="71">
        <v>1187.8</v>
      </c>
      <c r="AV4" s="71">
        <v>1400.5</v>
      </c>
      <c r="AW4" s="72">
        <v>4749</v>
      </c>
      <c r="AX4" s="33"/>
      <c r="AY4" s="70">
        <v>1106.9000000000001</v>
      </c>
      <c r="AZ4" s="71">
        <v>1472</v>
      </c>
      <c r="BA4" s="71">
        <v>1748.4</v>
      </c>
      <c r="BB4" s="71">
        <v>1815.6</v>
      </c>
      <c r="BC4" s="72">
        <v>6142.9</v>
      </c>
      <c r="BD4" s="33"/>
      <c r="BE4" s="70">
        <v>1359.5</v>
      </c>
      <c r="BF4" s="71">
        <v>1769.9</v>
      </c>
      <c r="BG4" s="71">
        <v>1714.6</v>
      </c>
      <c r="BH4" s="71">
        <v>1765.8999999999996</v>
      </c>
      <c r="BI4" s="72">
        <v>6609.9</v>
      </c>
      <c r="BJ4" s="33"/>
      <c r="BK4" s="70">
        <v>1563.7</v>
      </c>
      <c r="BL4" s="71">
        <v>1972</v>
      </c>
      <c r="BM4" s="71">
        <v>1855.4</v>
      </c>
      <c r="BN4" s="71">
        <v>2041.0000000000007</v>
      </c>
      <c r="BO4" s="72">
        <v>7432.1</v>
      </c>
      <c r="BP4" s="33"/>
      <c r="BQ4" s="70">
        <v>1754.2</v>
      </c>
      <c r="BR4" s="71">
        <v>2127.5</v>
      </c>
      <c r="BS4" s="71">
        <v>2246.9</v>
      </c>
      <c r="BT4" s="71">
        <v>2467.2000000000016</v>
      </c>
      <c r="BU4" s="72">
        <v>8595.8000000000011</v>
      </c>
      <c r="BV4" s="33"/>
      <c r="BW4" s="70">
        <v>2080.5</v>
      </c>
      <c r="BX4" s="73">
        <v>2318.6999999999998</v>
      </c>
      <c r="BY4" s="73">
        <v>2378.1999999999998</v>
      </c>
      <c r="BZ4" s="73">
        <f>CA4-BY4-BX4-BW4</f>
        <v>2568.8999999999996</v>
      </c>
      <c r="CA4" s="72">
        <v>9346.2999999999993</v>
      </c>
      <c r="CB4" s="33"/>
      <c r="CC4" s="70">
        <v>2302</v>
      </c>
      <c r="CD4" s="73">
        <f>CE4-CC4</f>
        <v>2319.1999999999998</v>
      </c>
      <c r="CE4" s="72">
        <f>4620.2+1</f>
        <v>4621.2</v>
      </c>
      <c r="CF4" s="33"/>
    </row>
    <row r="5" spans="1:84" x14ac:dyDescent="0.2">
      <c r="A5" s="31" t="s">
        <v>59</v>
      </c>
      <c r="B5" s="20"/>
      <c r="C5" s="21"/>
      <c r="D5" s="20"/>
      <c r="E5" s="20"/>
      <c r="F5" s="20"/>
      <c r="G5" s="22"/>
      <c r="H5" s="1"/>
      <c r="I5" s="21">
        <v>1.1430492519751256E-2</v>
      </c>
      <c r="J5" s="20">
        <v>2.7186225645672302E-3</v>
      </c>
      <c r="K5" s="20">
        <v>2.1273267636477522E-2</v>
      </c>
      <c r="L5" s="20">
        <v>0.17855183763027971</v>
      </c>
      <c r="M5" s="22">
        <v>5.804608645972209E-2</v>
      </c>
      <c r="N5" s="1"/>
      <c r="O5" s="21">
        <v>6.1492438092072277E-3</v>
      </c>
      <c r="P5" s="20">
        <v>1.0845006778129385E-2</v>
      </c>
      <c r="Q5" s="20">
        <v>9.2969826926022403E-2</v>
      </c>
      <c r="R5" s="20">
        <v>-0.12590179194787066</v>
      </c>
      <c r="S5" s="22">
        <v>-1.3175420281507533E-2</v>
      </c>
      <c r="T5" s="1"/>
      <c r="U5" s="21">
        <v>-2.9897588371324835E-2</v>
      </c>
      <c r="V5" s="20">
        <v>7.5100581135449263E-2</v>
      </c>
      <c r="W5" s="20">
        <v>9.6973094170403451E-2</v>
      </c>
      <c r="X5" s="20">
        <v>4.5793397231096877E-2</v>
      </c>
      <c r="Y5" s="22">
        <v>4.9575019151497424E-2</v>
      </c>
      <c r="Z5" s="1"/>
      <c r="AA5" s="21">
        <v>0.27021964924229525</v>
      </c>
      <c r="AB5" s="20">
        <v>0.25419265419265424</v>
      </c>
      <c r="AC5" s="20">
        <v>0.25063873275421567</v>
      </c>
      <c r="AD5" s="20">
        <v>0.12767311608961318</v>
      </c>
      <c r="AE5" s="22">
        <v>0.22195189767829859</v>
      </c>
      <c r="AF5" s="1"/>
      <c r="AG5" s="21">
        <v>6.9571045576407586E-2</v>
      </c>
      <c r="AH5" s="20">
        <v>7.7356613990486878E-4</v>
      </c>
      <c r="AI5" s="20">
        <v>8.3350357507660844E-2</v>
      </c>
      <c r="AJ5" s="20">
        <v>0.29021334236369789</v>
      </c>
      <c r="AK5" s="22">
        <v>0.11129757096535631</v>
      </c>
      <c r="AL5" s="1"/>
      <c r="AM5" s="21">
        <v>0.16919413460333366</v>
      </c>
      <c r="AN5" s="20">
        <v>0.24690812720848054</v>
      </c>
      <c r="AO5" s="20">
        <v>0.12172355270601565</v>
      </c>
      <c r="AP5" s="20">
        <v>2.2922134733158295E-2</v>
      </c>
      <c r="AQ5" s="22">
        <v>0.13152977912006358</v>
      </c>
      <c r="AR5" s="1"/>
      <c r="AS5" s="21">
        <v>9.5294243756029573E-2</v>
      </c>
      <c r="AT5" s="20">
        <v>8.5901523202265295E-3</v>
      </c>
      <c r="AU5" s="20">
        <v>-1.5970412709087611E-3</v>
      </c>
      <c r="AV5" s="20">
        <v>0.19782757440985277</v>
      </c>
      <c r="AW5" s="22">
        <v>7.4191359420945568E-2</v>
      </c>
      <c r="AX5" s="1"/>
      <c r="AY5" s="21">
        <v>8.3284400078293297E-2</v>
      </c>
      <c r="AZ5" s="20">
        <v>0.29247519536394773</v>
      </c>
      <c r="BA5" s="20">
        <v>0.47196497726890052</v>
      </c>
      <c r="BB5" s="20">
        <v>0.2963941449482328</v>
      </c>
      <c r="BC5" s="22">
        <v>0.29351442408928197</v>
      </c>
      <c r="BD5" s="1"/>
      <c r="BE5" s="21">
        <v>0.22820489655795462</v>
      </c>
      <c r="BF5" s="20">
        <v>0.20237771739130439</v>
      </c>
      <c r="BG5" s="20">
        <v>-1.9331960649736968E-2</v>
      </c>
      <c r="BH5" s="20">
        <v>-2.7373870896673425E-2</v>
      </c>
      <c r="BI5" s="22">
        <v>7.6022725422845827E-2</v>
      </c>
      <c r="BJ5" s="1"/>
      <c r="BK5" s="21">
        <v>0.15020228025009197</v>
      </c>
      <c r="BL5" s="20">
        <v>0.11418724221707444</v>
      </c>
      <c r="BM5" s="20">
        <v>8.2118278315642224E-2</v>
      </c>
      <c r="BN5" s="20">
        <v>0.15578458576363396</v>
      </c>
      <c r="BO5" s="22">
        <v>0.12438917381503511</v>
      </c>
      <c r="BP5" s="64"/>
      <c r="BQ5" s="21">
        <v>0.12182643729615661</v>
      </c>
      <c r="BR5" s="20">
        <v>7.8853955375253637E-2</v>
      </c>
      <c r="BS5" s="20">
        <v>0.21100571305378901</v>
      </c>
      <c r="BT5" s="20">
        <v>0.20881920627143602</v>
      </c>
      <c r="BU5" s="22">
        <v>0.15657754874127106</v>
      </c>
      <c r="BV5" s="64"/>
      <c r="BW5" s="21">
        <f>BW4/BQ4-1</f>
        <v>0.18601071713601636</v>
      </c>
      <c r="BX5" s="46">
        <f>BX4/BR4-1</f>
        <v>8.9870740305522778E-2</v>
      </c>
      <c r="BY5" s="46">
        <f>BY4/BS4-1</f>
        <v>5.8436067470737374E-2</v>
      </c>
      <c r="BZ5" s="46">
        <f>BZ4/BT4-1</f>
        <v>4.1220817120621644E-2</v>
      </c>
      <c r="CA5" s="22">
        <f>CA4/BU4-1</f>
        <v>8.7310081667790973E-2</v>
      </c>
      <c r="CB5" s="64"/>
      <c r="CC5" s="21">
        <f>CC4/BW4-1</f>
        <v>0.10646479211727944</v>
      </c>
      <c r="CD5" s="46">
        <f>CD4/BX4-1</f>
        <v>2.1563807305824412E-4</v>
      </c>
      <c r="CE5" s="22">
        <f>CE4/(BW4+BX4)-1</f>
        <v>5.0463720676486634E-2</v>
      </c>
      <c r="CF5" s="1"/>
    </row>
    <row r="6" spans="1:84" ht="5.25" customHeight="1" x14ac:dyDescent="0.2">
      <c r="A6" s="30"/>
      <c r="B6" s="74"/>
      <c r="C6" s="75"/>
      <c r="D6" s="74"/>
      <c r="E6" s="74"/>
      <c r="F6" s="74"/>
      <c r="G6" s="76"/>
      <c r="H6" s="1"/>
      <c r="I6" s="75"/>
      <c r="J6" s="74"/>
      <c r="K6" s="74"/>
      <c r="L6" s="74"/>
      <c r="M6" s="76"/>
      <c r="N6" s="1"/>
      <c r="O6" s="75"/>
      <c r="P6" s="74"/>
      <c r="Q6" s="74"/>
      <c r="R6" s="74"/>
      <c r="S6" s="76"/>
      <c r="T6" s="1"/>
      <c r="U6" s="75"/>
      <c r="V6" s="74"/>
      <c r="W6" s="74"/>
      <c r="X6" s="74"/>
      <c r="Y6" s="76"/>
      <c r="Z6" s="1"/>
      <c r="AA6" s="75"/>
      <c r="AB6" s="74"/>
      <c r="AC6" s="74"/>
      <c r="AD6" s="74"/>
      <c r="AE6" s="76"/>
      <c r="AF6" s="1"/>
      <c r="AG6" s="75"/>
      <c r="AH6" s="74"/>
      <c r="AI6" s="74"/>
      <c r="AJ6" s="74"/>
      <c r="AK6" s="76"/>
      <c r="AL6" s="1"/>
      <c r="AM6" s="75"/>
      <c r="AN6" s="74"/>
      <c r="AO6" s="74"/>
      <c r="AP6" s="74"/>
      <c r="AQ6" s="76"/>
      <c r="AR6" s="1"/>
      <c r="AS6" s="75"/>
      <c r="AT6" s="74"/>
      <c r="AU6" s="74"/>
      <c r="AV6" s="74"/>
      <c r="AW6" s="76"/>
      <c r="AX6" s="1"/>
      <c r="AY6" s="75"/>
      <c r="AZ6" s="74"/>
      <c r="BA6" s="74"/>
      <c r="BB6" s="74"/>
      <c r="BC6" s="76"/>
      <c r="BD6" s="1"/>
      <c r="BE6" s="75"/>
      <c r="BF6" s="74"/>
      <c r="BG6" s="74"/>
      <c r="BH6" s="74"/>
      <c r="BI6" s="76"/>
      <c r="BJ6" s="1"/>
      <c r="BK6" s="75"/>
      <c r="BL6" s="74"/>
      <c r="BM6" s="74"/>
      <c r="BN6" s="74"/>
      <c r="BO6" s="77"/>
      <c r="BP6" s="64"/>
      <c r="BQ6" s="75"/>
      <c r="BR6" s="74"/>
      <c r="BS6" s="74"/>
      <c r="BT6" s="74"/>
      <c r="BU6" s="77"/>
      <c r="BV6" s="64"/>
      <c r="BW6" s="75"/>
      <c r="BX6" s="78"/>
      <c r="BY6" s="78"/>
      <c r="BZ6" s="78"/>
      <c r="CA6" s="77"/>
      <c r="CB6" s="64"/>
      <c r="CC6" s="75"/>
      <c r="CD6" s="78"/>
      <c r="CE6" s="77"/>
      <c r="CF6" s="1"/>
    </row>
    <row r="7" spans="1:84" s="32" customFormat="1" ht="11.25" customHeight="1" x14ac:dyDescent="0.2">
      <c r="A7" s="79" t="s">
        <v>60</v>
      </c>
      <c r="B7" s="69"/>
      <c r="C7" s="80">
        <v>349.745</v>
      </c>
      <c r="D7" s="69">
        <v>381.84500000000003</v>
      </c>
      <c r="E7" s="69">
        <v>359.245</v>
      </c>
      <c r="F7" s="69">
        <v>422.34500000000003</v>
      </c>
      <c r="G7" s="55">
        <v>1513.18</v>
      </c>
      <c r="H7" s="33"/>
      <c r="I7" s="80">
        <v>335.72500000000002</v>
      </c>
      <c r="J7" s="69">
        <v>357.625</v>
      </c>
      <c r="K7" s="69">
        <v>360.32499999999993</v>
      </c>
      <c r="L7" s="69">
        <v>506.125</v>
      </c>
      <c r="M7" s="55">
        <v>1559.8</v>
      </c>
      <c r="N7" s="33"/>
      <c r="O7" s="80">
        <v>340.77499999999998</v>
      </c>
      <c r="P7" s="69">
        <v>369.27500000000003</v>
      </c>
      <c r="Q7" s="69">
        <v>384.67500000000001</v>
      </c>
      <c r="R7" s="69">
        <v>444.77500000000003</v>
      </c>
      <c r="S7" s="55">
        <v>1539.5000000000002</v>
      </c>
      <c r="T7" s="33"/>
      <c r="U7" s="80">
        <v>323.25</v>
      </c>
      <c r="V7" s="69">
        <v>398.05</v>
      </c>
      <c r="W7" s="69">
        <v>427.24999999999989</v>
      </c>
      <c r="X7" s="69">
        <v>424.84999999999997</v>
      </c>
      <c r="Y7" s="55">
        <v>1573.3999999999999</v>
      </c>
      <c r="Z7" s="33"/>
      <c r="AA7" s="80">
        <v>405.8</v>
      </c>
      <c r="AB7" s="69">
        <v>493.90000000000003</v>
      </c>
      <c r="AC7" s="69">
        <v>551.6</v>
      </c>
      <c r="AD7" s="69">
        <v>476.90000000000003</v>
      </c>
      <c r="AE7" s="55">
        <v>1928.2000000000003</v>
      </c>
      <c r="AF7" s="33"/>
      <c r="AG7" s="80">
        <v>422.7</v>
      </c>
      <c r="AH7" s="69">
        <v>475.90000000000003</v>
      </c>
      <c r="AI7" s="69">
        <v>585.5</v>
      </c>
      <c r="AJ7" s="69">
        <v>614.70000000000005</v>
      </c>
      <c r="AK7" s="55">
        <v>2098.8000000000002</v>
      </c>
      <c r="AL7" s="33"/>
      <c r="AM7" s="80">
        <v>519.29999999999995</v>
      </c>
      <c r="AN7" s="69">
        <v>651.79999999999995</v>
      </c>
      <c r="AO7" s="69">
        <v>682.19999999999993</v>
      </c>
      <c r="AP7" s="69">
        <v>656.8</v>
      </c>
      <c r="AQ7" s="55">
        <v>2510.1</v>
      </c>
      <c r="AR7" s="33"/>
      <c r="AS7" s="80">
        <v>576.79999999999995</v>
      </c>
      <c r="AT7" s="69">
        <v>651.1</v>
      </c>
      <c r="AU7" s="69">
        <v>680.5</v>
      </c>
      <c r="AV7" s="69">
        <v>791.1</v>
      </c>
      <c r="AW7" s="55">
        <v>2699.5</v>
      </c>
      <c r="AX7" s="33"/>
      <c r="AY7" s="80">
        <v>634.19999999999993</v>
      </c>
      <c r="AZ7" s="69">
        <v>849.8</v>
      </c>
      <c r="BA7" s="69">
        <v>1031.4000000000001</v>
      </c>
      <c r="BB7" s="69">
        <v>1064.5999999999999</v>
      </c>
      <c r="BC7" s="55">
        <v>3580</v>
      </c>
      <c r="BD7" s="33"/>
      <c r="BE7" s="80">
        <v>785.4</v>
      </c>
      <c r="BF7" s="69">
        <v>1012.2</v>
      </c>
      <c r="BG7" s="69">
        <v>975.6</v>
      </c>
      <c r="BH7" s="69">
        <v>1022.6000000000001</v>
      </c>
      <c r="BI7" s="55">
        <v>3795.8</v>
      </c>
      <c r="BJ7" s="33"/>
      <c r="BK7" s="80">
        <v>930.9</v>
      </c>
      <c r="BL7" s="69">
        <v>1138.1999999999998</v>
      </c>
      <c r="BM7" s="69">
        <v>1056.5999999999999</v>
      </c>
      <c r="BN7" s="69">
        <v>1165.6000000000004</v>
      </c>
      <c r="BO7" s="55">
        <v>4291.3</v>
      </c>
      <c r="BP7" s="33"/>
      <c r="BQ7" s="80">
        <v>1032.7</v>
      </c>
      <c r="BR7" s="69">
        <v>1211.4000000000001</v>
      </c>
      <c r="BS7" s="69">
        <v>1251.9000000000001</v>
      </c>
      <c r="BT7" s="69">
        <v>1417.6999999999994</v>
      </c>
      <c r="BU7" s="55">
        <v>4913.7</v>
      </c>
      <c r="BV7" s="33"/>
      <c r="BW7" s="80">
        <v>1207</v>
      </c>
      <c r="BX7" s="81">
        <v>1277.3000000000002</v>
      </c>
      <c r="BY7" s="81">
        <v>1316.1</v>
      </c>
      <c r="BZ7" s="81">
        <f>CA7-BY7-BX7-BW7</f>
        <v>1460.7000000000003</v>
      </c>
      <c r="CA7" s="55">
        <v>5261.1</v>
      </c>
      <c r="CB7" s="33"/>
      <c r="CC7" s="80">
        <v>1328.8</v>
      </c>
      <c r="CD7" s="81">
        <f>CE7-CC7</f>
        <v>1324.2999999999995</v>
      </c>
      <c r="CE7" s="55">
        <f>CE4-1967.8-0.3</f>
        <v>2653.0999999999995</v>
      </c>
      <c r="CF7" s="33"/>
    </row>
    <row r="8" spans="1:84" s="32" customFormat="1" ht="5.25" customHeight="1" x14ac:dyDescent="0.2">
      <c r="A8" s="79"/>
      <c r="B8" s="69"/>
      <c r="C8" s="80"/>
      <c r="D8" s="69"/>
      <c r="E8" s="69"/>
      <c r="F8" s="69"/>
      <c r="G8" s="55"/>
      <c r="H8" s="33"/>
      <c r="I8" s="80"/>
      <c r="J8" s="69"/>
      <c r="K8" s="69"/>
      <c r="L8" s="69"/>
      <c r="M8" s="55"/>
      <c r="N8" s="33"/>
      <c r="O8" s="80"/>
      <c r="P8" s="69"/>
      <c r="Q8" s="69"/>
      <c r="R8" s="69"/>
      <c r="S8" s="55"/>
      <c r="T8" s="33"/>
      <c r="U8" s="80"/>
      <c r="V8" s="69"/>
      <c r="W8" s="69"/>
      <c r="X8" s="69"/>
      <c r="Y8" s="55"/>
      <c r="Z8" s="33"/>
      <c r="AA8" s="80"/>
      <c r="AB8" s="69"/>
      <c r="AC8" s="69"/>
      <c r="AD8" s="69"/>
      <c r="AE8" s="55"/>
      <c r="AF8" s="33"/>
      <c r="AG8" s="80"/>
      <c r="AH8" s="69"/>
      <c r="AI8" s="69"/>
      <c r="AJ8" s="69"/>
      <c r="AK8" s="55"/>
      <c r="AL8" s="33"/>
      <c r="AM8" s="80"/>
      <c r="AN8" s="69"/>
      <c r="AO8" s="69"/>
      <c r="AP8" s="69"/>
      <c r="AQ8" s="55"/>
      <c r="AR8" s="33"/>
      <c r="AS8" s="80"/>
      <c r="AT8" s="69"/>
      <c r="AU8" s="69"/>
      <c r="AV8" s="69"/>
      <c r="AW8" s="55"/>
      <c r="AX8" s="33"/>
      <c r="AY8" s="80"/>
      <c r="AZ8" s="69"/>
      <c r="BA8" s="69"/>
      <c r="BB8" s="69"/>
      <c r="BC8" s="55"/>
      <c r="BD8" s="33"/>
      <c r="BE8" s="80"/>
      <c r="BF8" s="69"/>
      <c r="BG8" s="69"/>
      <c r="BH8" s="69"/>
      <c r="BI8" s="55"/>
      <c r="BJ8" s="33"/>
      <c r="BK8" s="80"/>
      <c r="BL8" s="69"/>
      <c r="BM8" s="69"/>
      <c r="BN8" s="69"/>
      <c r="BO8" s="55"/>
      <c r="BP8" s="33"/>
      <c r="BQ8" s="80"/>
      <c r="BR8" s="69"/>
      <c r="BS8" s="69"/>
      <c r="BT8" s="69"/>
      <c r="BU8" s="55"/>
      <c r="BV8" s="33"/>
      <c r="BW8" s="80"/>
      <c r="BX8" s="81"/>
      <c r="BY8" s="81"/>
      <c r="BZ8" s="81"/>
      <c r="CA8" s="55"/>
      <c r="CB8" s="33"/>
      <c r="CC8" s="80"/>
      <c r="CD8" s="81"/>
      <c r="CE8" s="55"/>
      <c r="CF8" s="33"/>
    </row>
    <row r="9" spans="1:84" x14ac:dyDescent="0.2">
      <c r="A9" s="50" t="s">
        <v>61</v>
      </c>
      <c r="B9" s="69"/>
      <c r="C9" s="70">
        <v>245.155</v>
      </c>
      <c r="D9" s="71">
        <v>280.255</v>
      </c>
      <c r="E9" s="71">
        <v>280.05499999999995</v>
      </c>
      <c r="F9" s="71">
        <v>306.85500000000002</v>
      </c>
      <c r="G9" s="72">
        <v>1112.32</v>
      </c>
      <c r="H9" s="1"/>
      <c r="I9" s="70">
        <v>265.97500000000002</v>
      </c>
      <c r="J9" s="71">
        <v>306.27499999999998</v>
      </c>
      <c r="K9" s="71">
        <v>292.57500000000005</v>
      </c>
      <c r="L9" s="71">
        <v>353.27500000000009</v>
      </c>
      <c r="M9" s="72">
        <v>1218.1000000000001</v>
      </c>
      <c r="N9" s="1"/>
      <c r="O9" s="70">
        <v>264.625</v>
      </c>
      <c r="P9" s="71">
        <v>301.82499999999999</v>
      </c>
      <c r="Q9" s="71">
        <v>328.92500000000001</v>
      </c>
      <c r="R9" s="71">
        <v>306.42500000000001</v>
      </c>
      <c r="S9" s="72">
        <v>1201.8</v>
      </c>
      <c r="T9" s="1"/>
      <c r="U9" s="70">
        <v>264.04999999999995</v>
      </c>
      <c r="V9" s="71">
        <v>323.45</v>
      </c>
      <c r="W9" s="71">
        <v>355.55000000000007</v>
      </c>
      <c r="X9" s="71">
        <v>360.75000000000006</v>
      </c>
      <c r="Y9" s="72">
        <v>1303.8</v>
      </c>
      <c r="Z9" s="1"/>
      <c r="AA9" s="70">
        <v>340.2</v>
      </c>
      <c r="AB9" s="71">
        <v>411.00000000000006</v>
      </c>
      <c r="AC9" s="71">
        <v>427.4</v>
      </c>
      <c r="AD9" s="71">
        <v>409.00000000000006</v>
      </c>
      <c r="AE9" s="72">
        <v>1587.6</v>
      </c>
      <c r="AF9" s="1"/>
      <c r="AG9" s="70">
        <v>375.2</v>
      </c>
      <c r="AH9" s="71">
        <v>429.7</v>
      </c>
      <c r="AI9" s="71">
        <v>475.09999999999991</v>
      </c>
      <c r="AJ9" s="71">
        <v>528.29999999999995</v>
      </c>
      <c r="AK9" s="72">
        <v>1808.3</v>
      </c>
      <c r="AL9" s="1"/>
      <c r="AM9" s="70">
        <v>413.6</v>
      </c>
      <c r="AN9" s="71">
        <v>477.40000000000009</v>
      </c>
      <c r="AO9" s="71">
        <v>507.50000000000006</v>
      </c>
      <c r="AP9" s="71">
        <v>512.40000000000009</v>
      </c>
      <c r="AQ9" s="72">
        <v>1910.9</v>
      </c>
      <c r="AR9" s="1"/>
      <c r="AS9" s="70">
        <v>444.99999999999994</v>
      </c>
      <c r="AT9" s="71">
        <v>487.79999999999984</v>
      </c>
      <c r="AU9" s="71">
        <v>507.29999999999995</v>
      </c>
      <c r="AV9" s="71">
        <v>609.4</v>
      </c>
      <c r="AW9" s="72">
        <v>2049.5</v>
      </c>
      <c r="AX9" s="1"/>
      <c r="AY9" s="70">
        <v>472.7000000000001</v>
      </c>
      <c r="AZ9" s="71">
        <v>622.20000000000005</v>
      </c>
      <c r="BA9" s="71">
        <v>717.00000000000011</v>
      </c>
      <c r="BB9" s="71">
        <v>751.00000000000011</v>
      </c>
      <c r="BC9" s="72">
        <v>2562.8999999999996</v>
      </c>
      <c r="BD9" s="1"/>
      <c r="BE9" s="70">
        <v>574.1</v>
      </c>
      <c r="BF9" s="71">
        <v>757.7</v>
      </c>
      <c r="BG9" s="71">
        <v>738.99999999999989</v>
      </c>
      <c r="BH9" s="71">
        <v>743.2999999999995</v>
      </c>
      <c r="BI9" s="72">
        <v>2814.0999999999995</v>
      </c>
      <c r="BJ9" s="1"/>
      <c r="BK9" s="70">
        <v>632.80000000000007</v>
      </c>
      <c r="BL9" s="71">
        <v>833.80000000000007</v>
      </c>
      <c r="BM9" s="71">
        <v>798.80000000000018</v>
      </c>
      <c r="BN9" s="71">
        <v>875.40000000000032</v>
      </c>
      <c r="BO9" s="72">
        <v>3140.8</v>
      </c>
      <c r="BP9" s="64"/>
      <c r="BQ9" s="70">
        <v>721.5</v>
      </c>
      <c r="BR9" s="71">
        <v>916.09999999999991</v>
      </c>
      <c r="BS9" s="71">
        <v>995</v>
      </c>
      <c r="BT9" s="71">
        <v>1049.5000000000023</v>
      </c>
      <c r="BU9" s="72">
        <v>3682.1000000000013</v>
      </c>
      <c r="BV9" s="64"/>
      <c r="BW9" s="70">
        <f>BW4-BW7</f>
        <v>873.5</v>
      </c>
      <c r="BX9" s="73">
        <f>BX4-BX7</f>
        <v>1041.3999999999996</v>
      </c>
      <c r="BY9" s="73">
        <f>BY4-BY7</f>
        <v>1062.0999999999999</v>
      </c>
      <c r="BZ9" s="73">
        <f>BZ4-BZ7</f>
        <v>1108.1999999999994</v>
      </c>
      <c r="CA9" s="72">
        <f>CA4-CA7</f>
        <v>4085.1999999999989</v>
      </c>
      <c r="CB9" s="64"/>
      <c r="CC9" s="70">
        <f>CC4-CC7</f>
        <v>973.2</v>
      </c>
      <c r="CD9" s="73">
        <f>CD4-CD7</f>
        <v>994.90000000000032</v>
      </c>
      <c r="CE9" s="72">
        <f>CE4-CE7</f>
        <v>1968.1000000000004</v>
      </c>
      <c r="CF9" s="1"/>
    </row>
    <row r="10" spans="1:84" x14ac:dyDescent="0.2">
      <c r="A10" s="31" t="s">
        <v>62</v>
      </c>
      <c r="B10" s="23"/>
      <c r="C10" s="24">
        <v>0.41209446965876617</v>
      </c>
      <c r="D10" s="23">
        <v>0.42328198157378039</v>
      </c>
      <c r="E10" s="23">
        <v>0.43806507117159388</v>
      </c>
      <c r="F10" s="23">
        <v>0.42081047723532639</v>
      </c>
      <c r="G10" s="25">
        <v>0.42366025518948769</v>
      </c>
      <c r="H10" s="1"/>
      <c r="I10" s="24">
        <v>0.44203922220375602</v>
      </c>
      <c r="J10" s="23">
        <v>0.4613270070793794</v>
      </c>
      <c r="K10" s="23">
        <v>0.44811609741154856</v>
      </c>
      <c r="L10" s="23">
        <v>0.41107167791482435</v>
      </c>
      <c r="M10" s="25">
        <v>0.43849670614492964</v>
      </c>
      <c r="N10" s="1"/>
      <c r="O10" s="24">
        <v>0.43710769739015526</v>
      </c>
      <c r="P10" s="23">
        <v>0.4497466845477574</v>
      </c>
      <c r="Q10" s="23">
        <v>0.4609375</v>
      </c>
      <c r="R10" s="23">
        <v>0.40791400425985092</v>
      </c>
      <c r="S10" s="25">
        <v>0.43840513624922478</v>
      </c>
      <c r="T10" s="1"/>
      <c r="U10" s="24">
        <v>0.4495998637834156</v>
      </c>
      <c r="V10" s="23">
        <v>0.44830214830214826</v>
      </c>
      <c r="W10" s="23">
        <v>0.45420286152273898</v>
      </c>
      <c r="X10" s="23">
        <v>0.45920315682281065</v>
      </c>
      <c r="Y10" s="25">
        <v>0.45314889475879327</v>
      </c>
      <c r="Z10" s="1"/>
      <c r="AA10" s="24">
        <v>0.4560321715817694</v>
      </c>
      <c r="AB10" s="23">
        <v>0.45419383357277049</v>
      </c>
      <c r="AC10" s="23">
        <v>0.43656792645556686</v>
      </c>
      <c r="AD10" s="23">
        <v>0.46167739022463034</v>
      </c>
      <c r="AE10" s="25">
        <v>0.45156152227089136</v>
      </c>
      <c r="AF10" s="1"/>
      <c r="AG10" s="24">
        <v>0.47023436520867279</v>
      </c>
      <c r="AH10" s="23">
        <v>0.47449204946996465</v>
      </c>
      <c r="AI10" s="23">
        <v>0.44795398830850458</v>
      </c>
      <c r="AJ10" s="23">
        <v>0.46220472440944876</v>
      </c>
      <c r="AK10" s="25">
        <v>0.46282408947812959</v>
      </c>
      <c r="AL10" s="1"/>
      <c r="AM10" s="24">
        <v>0.44334869760960449</v>
      </c>
      <c r="AN10" s="23">
        <v>0.4227771873893022</v>
      </c>
      <c r="AO10" s="23">
        <v>0.42657812894006897</v>
      </c>
      <c r="AP10" s="23">
        <v>0.43824837495723579</v>
      </c>
      <c r="AQ10" s="25">
        <v>0.4322325265776974</v>
      </c>
      <c r="AR10" s="1"/>
      <c r="AS10" s="24">
        <v>0.43550596985711487</v>
      </c>
      <c r="AT10" s="23">
        <v>0.42830801650715594</v>
      </c>
      <c r="AU10" s="23">
        <v>0.42709210304765111</v>
      </c>
      <c r="AV10" s="23">
        <v>0.43513031060335594</v>
      </c>
      <c r="AW10" s="25">
        <v>0.43156453990313748</v>
      </c>
      <c r="AX10" s="1"/>
      <c r="AY10" s="24">
        <v>0.4270485138675581</v>
      </c>
      <c r="AZ10" s="23">
        <v>0.42269021739130436</v>
      </c>
      <c r="BA10" s="23">
        <v>0.41008922443376805</v>
      </c>
      <c r="BB10" s="23">
        <v>0.413637365058383</v>
      </c>
      <c r="BC10" s="25">
        <v>0.41721336827882594</v>
      </c>
      <c r="BD10" s="1"/>
      <c r="BE10" s="24">
        <v>0.42228760573740348</v>
      </c>
      <c r="BF10" s="23">
        <v>0.42810328267133735</v>
      </c>
      <c r="BG10" s="23">
        <v>0.43100431587542282</v>
      </c>
      <c r="BH10" s="23">
        <v>0.4209185118070104</v>
      </c>
      <c r="BI10" s="25">
        <v>0.42574017761236926</v>
      </c>
      <c r="BJ10" s="1"/>
      <c r="BK10" s="24">
        <v>0.404681204834687</v>
      </c>
      <c r="BL10" s="23">
        <v>0.42281947261663289</v>
      </c>
      <c r="BM10" s="23">
        <v>0.43052711005713062</v>
      </c>
      <c r="BN10" s="23">
        <v>0.42890739833414993</v>
      </c>
      <c r="BO10" s="25">
        <v>0.42259926534895925</v>
      </c>
      <c r="BP10" s="64"/>
      <c r="BQ10" s="24">
        <v>0.41129859765135102</v>
      </c>
      <c r="BR10" s="23">
        <v>0.43059929494712101</v>
      </c>
      <c r="BS10" s="23">
        <v>0.44283234678890915</v>
      </c>
      <c r="BT10" s="23">
        <v>0.42538099870298379</v>
      </c>
      <c r="BU10" s="25">
        <v>0.42836036203727412</v>
      </c>
      <c r="BV10" s="64"/>
      <c r="BW10" s="24">
        <f>BW9/BW4</f>
        <v>0.41985099735640469</v>
      </c>
      <c r="BX10" s="47">
        <f>BX9/BX4</f>
        <v>0.44913097856557543</v>
      </c>
      <c r="BY10" s="47">
        <f>BY9/BY4</f>
        <v>0.4465982675973425</v>
      </c>
      <c r="BZ10" s="47">
        <f>BZ9/BZ4</f>
        <v>0.43139086768655827</v>
      </c>
      <c r="CA10" s="25">
        <f>CA9/CA4</f>
        <v>0.43709275328204739</v>
      </c>
      <c r="CB10" s="64"/>
      <c r="CC10" s="24">
        <f>CC9/CC4</f>
        <v>0.42276281494352741</v>
      </c>
      <c r="CD10" s="47">
        <f>CD9/CD4</f>
        <v>0.42898413245946898</v>
      </c>
      <c r="CE10" s="25">
        <f>CE9/CE4</f>
        <v>0.42588505150177453</v>
      </c>
      <c r="CF10" s="1"/>
    </row>
    <row r="11" spans="1:84" ht="5.25" customHeight="1" x14ac:dyDescent="0.2">
      <c r="A11" s="29"/>
      <c r="B11" s="74"/>
      <c r="C11" s="75"/>
      <c r="D11" s="74"/>
      <c r="E11" s="74"/>
      <c r="F11" s="74"/>
      <c r="G11" s="76"/>
      <c r="H11" s="1"/>
      <c r="I11" s="75"/>
      <c r="J11" s="74"/>
      <c r="K11" s="74"/>
      <c r="L11" s="74"/>
      <c r="M11" s="76"/>
      <c r="N11" s="1"/>
      <c r="O11" s="75"/>
      <c r="P11" s="74"/>
      <c r="Q11" s="74"/>
      <c r="R11" s="74"/>
      <c r="S11" s="76"/>
      <c r="T11" s="1"/>
      <c r="U11" s="75"/>
      <c r="V11" s="74"/>
      <c r="W11" s="74"/>
      <c r="X11" s="74"/>
      <c r="Y11" s="76"/>
      <c r="Z11" s="1"/>
      <c r="AA11" s="75"/>
      <c r="AB11" s="74"/>
      <c r="AC11" s="74"/>
      <c r="AD11" s="74"/>
      <c r="AE11" s="76"/>
      <c r="AF11" s="1"/>
      <c r="AG11" s="75"/>
      <c r="AH11" s="74"/>
      <c r="AI11" s="74"/>
      <c r="AJ11" s="74"/>
      <c r="AK11" s="76"/>
      <c r="AL11" s="1"/>
      <c r="AM11" s="75"/>
      <c r="AN11" s="74"/>
      <c r="AO11" s="74"/>
      <c r="AP11" s="74"/>
      <c r="AQ11" s="76"/>
      <c r="AR11" s="1"/>
      <c r="AS11" s="75"/>
      <c r="AT11" s="74"/>
      <c r="AU11" s="74"/>
      <c r="AV11" s="74"/>
      <c r="AW11" s="76"/>
      <c r="AX11" s="1"/>
      <c r="AY11" s="75"/>
      <c r="AZ11" s="74"/>
      <c r="BA11" s="74"/>
      <c r="BB11" s="74"/>
      <c r="BC11" s="76"/>
      <c r="BD11" s="1"/>
      <c r="BE11" s="75"/>
      <c r="BF11" s="74"/>
      <c r="BG11" s="74"/>
      <c r="BH11" s="74"/>
      <c r="BI11" s="76"/>
      <c r="BJ11" s="1"/>
      <c r="BK11" s="75"/>
      <c r="BL11" s="74"/>
      <c r="BM11" s="74"/>
      <c r="BN11" s="74"/>
      <c r="BO11" s="77"/>
      <c r="BP11" s="64"/>
      <c r="BQ11" s="75"/>
      <c r="BR11" s="74"/>
      <c r="BS11" s="74"/>
      <c r="BT11" s="74"/>
      <c r="BU11" s="77"/>
      <c r="BV11" s="64"/>
      <c r="BW11" s="75"/>
      <c r="BX11" s="78"/>
      <c r="BY11" s="78"/>
      <c r="BZ11" s="78"/>
      <c r="CA11" s="77"/>
      <c r="CB11" s="64"/>
      <c r="CC11" s="75"/>
      <c r="CD11" s="78"/>
      <c r="CE11" s="77"/>
      <c r="CF11" s="1"/>
    </row>
    <row r="12" spans="1:84" s="32" customFormat="1" x14ac:dyDescent="0.2">
      <c r="A12" s="79" t="s">
        <v>63</v>
      </c>
      <c r="B12" s="69"/>
      <c r="C12" s="80">
        <v>174.4</v>
      </c>
      <c r="D12" s="69">
        <v>182</v>
      </c>
      <c r="E12" s="69">
        <v>162.60000000000002</v>
      </c>
      <c r="F12" s="69">
        <v>188.60000000000002</v>
      </c>
      <c r="G12" s="55">
        <v>707.6</v>
      </c>
      <c r="H12" s="33"/>
      <c r="I12" s="80">
        <v>190.20000000000002</v>
      </c>
      <c r="J12" s="69">
        <v>197.1</v>
      </c>
      <c r="K12" s="69">
        <v>195.6</v>
      </c>
      <c r="L12" s="69">
        <v>206.2</v>
      </c>
      <c r="M12" s="55">
        <v>789.1</v>
      </c>
      <c r="N12" s="33"/>
      <c r="O12" s="80">
        <v>188</v>
      </c>
      <c r="P12" s="69">
        <v>201.2</v>
      </c>
      <c r="Q12" s="69">
        <v>169.20000000000002</v>
      </c>
      <c r="R12" s="69">
        <v>163.89999999999998</v>
      </c>
      <c r="S12" s="55">
        <v>722.3</v>
      </c>
      <c r="T12" s="33"/>
      <c r="U12" s="80">
        <v>182</v>
      </c>
      <c r="V12" s="69">
        <v>199.9</v>
      </c>
      <c r="W12" s="69">
        <v>197</v>
      </c>
      <c r="X12" s="69">
        <v>238.70000000000002</v>
      </c>
      <c r="Y12" s="55">
        <v>817.6</v>
      </c>
      <c r="Z12" s="33"/>
      <c r="AA12" s="80">
        <v>222.1</v>
      </c>
      <c r="AB12" s="69">
        <v>231.7</v>
      </c>
      <c r="AC12" s="69">
        <v>225.60000000000002</v>
      </c>
      <c r="AD12" s="69">
        <v>243.70000000000002</v>
      </c>
      <c r="AE12" s="55">
        <v>923.1</v>
      </c>
      <c r="AF12" s="33"/>
      <c r="AG12" s="80">
        <v>241.00000000000003</v>
      </c>
      <c r="AH12" s="69">
        <v>251.60000000000002</v>
      </c>
      <c r="AI12" s="69">
        <v>282.10000000000002</v>
      </c>
      <c r="AJ12" s="69">
        <v>296.29999999999995</v>
      </c>
      <c r="AK12" s="55">
        <v>1071</v>
      </c>
      <c r="AL12" s="33"/>
      <c r="AM12" s="80">
        <v>298.89999999999998</v>
      </c>
      <c r="AN12" s="69">
        <v>305.7</v>
      </c>
      <c r="AO12" s="69">
        <v>291.89999999999998</v>
      </c>
      <c r="AP12" s="69">
        <v>313.39999999999998</v>
      </c>
      <c r="AQ12" s="55">
        <v>1209.9000000000001</v>
      </c>
      <c r="AR12" s="33"/>
      <c r="AS12" s="80">
        <v>338</v>
      </c>
      <c r="AT12" s="69">
        <v>329.49999999999994</v>
      </c>
      <c r="AU12" s="69">
        <v>301.60000000000002</v>
      </c>
      <c r="AV12" s="69">
        <v>343.9</v>
      </c>
      <c r="AW12" s="55">
        <v>1312.9999999999998</v>
      </c>
      <c r="AX12" s="33"/>
      <c r="AY12" s="80">
        <v>368.3</v>
      </c>
      <c r="AZ12" s="69">
        <v>382.2</v>
      </c>
      <c r="BA12" s="69">
        <v>393.09999999999997</v>
      </c>
      <c r="BB12" s="69">
        <v>404.30000000000007</v>
      </c>
      <c r="BC12" s="55">
        <v>1547.9</v>
      </c>
      <c r="BD12" s="33"/>
      <c r="BE12" s="80">
        <v>420.9</v>
      </c>
      <c r="BF12" s="69">
        <v>439.2</v>
      </c>
      <c r="BG12" s="69">
        <v>407.79999999999995</v>
      </c>
      <c r="BH12" s="69">
        <v>426.99999999999989</v>
      </c>
      <c r="BI12" s="55">
        <v>1694.8999999999999</v>
      </c>
      <c r="BJ12" s="33"/>
      <c r="BK12" s="80">
        <v>474.8</v>
      </c>
      <c r="BL12" s="69">
        <v>528.20000000000005</v>
      </c>
      <c r="BM12" s="69">
        <v>495.59999999999997</v>
      </c>
      <c r="BN12" s="69">
        <v>573.89999999999986</v>
      </c>
      <c r="BO12" s="55">
        <v>2072.5</v>
      </c>
      <c r="BP12" s="33"/>
      <c r="BQ12" s="80">
        <v>579.70000000000005</v>
      </c>
      <c r="BR12" s="69">
        <v>609.30000000000007</v>
      </c>
      <c r="BS12" s="69">
        <v>587</v>
      </c>
      <c r="BT12" s="69">
        <v>653.59999999999991</v>
      </c>
      <c r="BU12" s="55">
        <v>2429.6</v>
      </c>
      <c r="BV12" s="33"/>
      <c r="BW12" s="80">
        <v>666.9</v>
      </c>
      <c r="BX12" s="81">
        <v>689.30000000000007</v>
      </c>
      <c r="BY12" s="81">
        <v>647.39999999999975</v>
      </c>
      <c r="BZ12" s="81">
        <f>CA12-BY12-BX12-BW12</f>
        <v>700.20000000000039</v>
      </c>
      <c r="CA12" s="55">
        <v>2703.8</v>
      </c>
      <c r="CB12" s="33"/>
      <c r="CC12" s="80">
        <v>744.9</v>
      </c>
      <c r="CD12" s="81">
        <f>CE12-CC12</f>
        <v>707.19999999999993</v>
      </c>
      <c r="CE12" s="55">
        <f>1451.8+0.3</f>
        <v>1452.1</v>
      </c>
      <c r="CF12" s="33"/>
    </row>
    <row r="13" spans="1:84" ht="5.25" customHeight="1" x14ac:dyDescent="0.2">
      <c r="A13" s="30"/>
      <c r="B13" s="74"/>
      <c r="C13" s="75"/>
      <c r="D13" s="74"/>
      <c r="E13" s="74"/>
      <c r="F13" s="74"/>
      <c r="G13" s="76"/>
      <c r="H13" s="1"/>
      <c r="I13" s="75"/>
      <c r="J13" s="74"/>
      <c r="K13" s="74"/>
      <c r="L13" s="74"/>
      <c r="M13" s="76"/>
      <c r="N13" s="1"/>
      <c r="O13" s="75"/>
      <c r="P13" s="74"/>
      <c r="Q13" s="74"/>
      <c r="R13" s="74"/>
      <c r="S13" s="76"/>
      <c r="T13" s="1"/>
      <c r="U13" s="75"/>
      <c r="V13" s="74"/>
      <c r="W13" s="74"/>
      <c r="X13" s="74"/>
      <c r="Y13" s="76"/>
      <c r="Z13" s="1"/>
      <c r="AA13" s="75"/>
      <c r="AB13" s="74"/>
      <c r="AC13" s="74"/>
      <c r="AD13" s="74"/>
      <c r="AE13" s="76"/>
      <c r="AF13" s="1"/>
      <c r="AG13" s="75"/>
      <c r="AH13" s="74"/>
      <c r="AI13" s="74"/>
      <c r="AJ13" s="74"/>
      <c r="AK13" s="76"/>
      <c r="AL13" s="1"/>
      <c r="AM13" s="75"/>
      <c r="AN13" s="74"/>
      <c r="AO13" s="74"/>
      <c r="AP13" s="74"/>
      <c r="AQ13" s="76"/>
      <c r="AR13" s="1"/>
      <c r="AS13" s="75"/>
      <c r="AT13" s="74"/>
      <c r="AU13" s="74"/>
      <c r="AV13" s="74"/>
      <c r="AW13" s="76"/>
      <c r="AX13" s="1"/>
      <c r="AY13" s="75"/>
      <c r="AZ13" s="74"/>
      <c r="BA13" s="74"/>
      <c r="BB13" s="74"/>
      <c r="BC13" s="76"/>
      <c r="BD13" s="1"/>
      <c r="BE13" s="75"/>
      <c r="BF13" s="74"/>
      <c r="BG13" s="74"/>
      <c r="BH13" s="74"/>
      <c r="BI13" s="76"/>
      <c r="BJ13" s="1"/>
      <c r="BK13" s="75"/>
      <c r="BL13" s="74"/>
      <c r="BM13" s="74"/>
      <c r="BN13" s="74"/>
      <c r="BO13" s="77"/>
      <c r="BP13" s="64"/>
      <c r="BQ13" s="75"/>
      <c r="BR13" s="74"/>
      <c r="BS13" s="74"/>
      <c r="BT13" s="74"/>
      <c r="BU13" s="77"/>
      <c r="BV13" s="64"/>
      <c r="BW13" s="75"/>
      <c r="BX13" s="78"/>
      <c r="BY13" s="78"/>
      <c r="BZ13" s="78"/>
      <c r="CA13" s="77"/>
      <c r="CB13" s="64"/>
      <c r="CC13" s="75"/>
      <c r="CD13" s="78"/>
      <c r="CE13" s="77"/>
      <c r="CF13" s="1"/>
    </row>
    <row r="14" spans="1:84" s="32" customFormat="1" x14ac:dyDescent="0.2">
      <c r="A14" s="68" t="s">
        <v>64</v>
      </c>
      <c r="B14" s="69"/>
      <c r="C14" s="70">
        <v>70.75500000000001</v>
      </c>
      <c r="D14" s="71">
        <v>98.254999999999995</v>
      </c>
      <c r="E14" s="71">
        <v>117.45499999999994</v>
      </c>
      <c r="F14" s="71">
        <v>118.255</v>
      </c>
      <c r="G14" s="72">
        <v>404.71999999999991</v>
      </c>
      <c r="H14" s="33"/>
      <c r="I14" s="70">
        <v>75.77500000000002</v>
      </c>
      <c r="J14" s="71">
        <v>109.17499999999998</v>
      </c>
      <c r="K14" s="71">
        <v>96.975000000000037</v>
      </c>
      <c r="L14" s="71">
        <v>147.0750000000001</v>
      </c>
      <c r="M14" s="72">
        <v>429.00000000000011</v>
      </c>
      <c r="N14" s="33"/>
      <c r="O14" s="70">
        <v>76.624999999999986</v>
      </c>
      <c r="P14" s="71">
        <v>100.625</v>
      </c>
      <c r="Q14" s="71">
        <v>159.72499999999999</v>
      </c>
      <c r="R14" s="71">
        <v>142.52500000000003</v>
      </c>
      <c r="S14" s="72">
        <v>479.49999999999994</v>
      </c>
      <c r="T14" s="33"/>
      <c r="U14" s="70">
        <v>82.049999999999969</v>
      </c>
      <c r="V14" s="71">
        <v>123.55</v>
      </c>
      <c r="W14" s="71">
        <v>158.55000000000007</v>
      </c>
      <c r="X14" s="71">
        <v>122.05000000000004</v>
      </c>
      <c r="Y14" s="72">
        <v>486.19999999999993</v>
      </c>
      <c r="Z14" s="33"/>
      <c r="AA14" s="70">
        <v>118.1</v>
      </c>
      <c r="AB14" s="71">
        <v>179.30000000000007</v>
      </c>
      <c r="AC14" s="71">
        <v>201.79999999999995</v>
      </c>
      <c r="AD14" s="71">
        <v>165.30000000000004</v>
      </c>
      <c r="AE14" s="72">
        <v>664.49999999999989</v>
      </c>
      <c r="AF14" s="33"/>
      <c r="AG14" s="70">
        <v>134.19999999999996</v>
      </c>
      <c r="AH14" s="71">
        <v>178.09999999999997</v>
      </c>
      <c r="AI14" s="71">
        <v>192.99999999999989</v>
      </c>
      <c r="AJ14" s="71">
        <v>231.99999999999997</v>
      </c>
      <c r="AK14" s="72">
        <v>737.3</v>
      </c>
      <c r="AL14" s="33"/>
      <c r="AM14" s="70">
        <v>114.70000000000002</v>
      </c>
      <c r="AN14" s="71">
        <v>171.7000000000001</v>
      </c>
      <c r="AO14" s="71">
        <v>215.60000000000008</v>
      </c>
      <c r="AP14" s="71">
        <v>199.00000000000009</v>
      </c>
      <c r="AQ14" s="72">
        <v>701</v>
      </c>
      <c r="AR14" s="69"/>
      <c r="AS14" s="70">
        <v>106.99999999999997</v>
      </c>
      <c r="AT14" s="71">
        <v>158.2999999999999</v>
      </c>
      <c r="AU14" s="71">
        <v>205.6999999999999</v>
      </c>
      <c r="AV14" s="71">
        <v>265.5</v>
      </c>
      <c r="AW14" s="72">
        <v>736.50000000000023</v>
      </c>
      <c r="AX14" s="69"/>
      <c r="AY14" s="70">
        <v>104.40000000000008</v>
      </c>
      <c r="AZ14" s="71">
        <v>240.00000000000003</v>
      </c>
      <c r="BA14" s="71">
        <v>323.90000000000015</v>
      </c>
      <c r="BB14" s="71">
        <v>346.70000000000005</v>
      </c>
      <c r="BC14" s="72">
        <v>1014.9999999999995</v>
      </c>
      <c r="BD14" s="69"/>
      <c r="BE14" s="70">
        <v>153.20000000000005</v>
      </c>
      <c r="BF14" s="71">
        <v>318.50000000000006</v>
      </c>
      <c r="BG14" s="71">
        <v>331.19999999999993</v>
      </c>
      <c r="BH14" s="71">
        <v>316.29999999999961</v>
      </c>
      <c r="BI14" s="72">
        <v>1119.1999999999996</v>
      </c>
      <c r="BJ14" s="69"/>
      <c r="BK14" s="70">
        <v>158.00000000000009</v>
      </c>
      <c r="BL14" s="71">
        <v>305.60000000000008</v>
      </c>
      <c r="BM14" s="71">
        <v>303.20000000000022</v>
      </c>
      <c r="BN14" s="71">
        <v>301.50000000000045</v>
      </c>
      <c r="BO14" s="72">
        <v>1068.3000000000002</v>
      </c>
      <c r="BP14" s="33"/>
      <c r="BQ14" s="70">
        <v>141.79999999999995</v>
      </c>
      <c r="BR14" s="71">
        <v>306.7999999999999</v>
      </c>
      <c r="BS14" s="71">
        <v>408</v>
      </c>
      <c r="BT14" s="71">
        <v>395.90000000000231</v>
      </c>
      <c r="BU14" s="72">
        <v>1252.5000000000014</v>
      </c>
      <c r="BV14" s="33"/>
      <c r="BW14" s="70">
        <f>BW9-BW12</f>
        <v>206.60000000000002</v>
      </c>
      <c r="BX14" s="73">
        <f>BX9-BX12</f>
        <v>352.09999999999957</v>
      </c>
      <c r="BY14" s="73">
        <f>BY9-BY12</f>
        <v>414.70000000000016</v>
      </c>
      <c r="BZ14" s="73">
        <f>BZ9-BZ12</f>
        <v>407.99999999999898</v>
      </c>
      <c r="CA14" s="72">
        <f>CA9-CA12</f>
        <v>1381.3999999999987</v>
      </c>
      <c r="CB14" s="33"/>
      <c r="CC14" s="70">
        <f>CC9-CC12</f>
        <v>228.30000000000007</v>
      </c>
      <c r="CD14" s="73">
        <f>CD9-CD12</f>
        <v>287.70000000000039</v>
      </c>
      <c r="CE14" s="72">
        <f>CE9-CE12</f>
        <v>516.00000000000045</v>
      </c>
      <c r="CF14" s="33"/>
    </row>
    <row r="15" spans="1:84" x14ac:dyDescent="0.2">
      <c r="A15" s="31" t="s">
        <v>62</v>
      </c>
      <c r="B15" s="23"/>
      <c r="C15" s="24">
        <v>0.11893595562279377</v>
      </c>
      <c r="D15" s="23">
        <v>0.14839903337864369</v>
      </c>
      <c r="E15" s="23">
        <v>0.18372438604723909</v>
      </c>
      <c r="F15" s="23">
        <v>0.16217087218869994</v>
      </c>
      <c r="G15" s="25">
        <v>0.15414968577413823</v>
      </c>
      <c r="H15" s="1"/>
      <c r="I15" s="24">
        <v>0.12593485125477816</v>
      </c>
      <c r="J15" s="23">
        <v>0.16444494652809155</v>
      </c>
      <c r="K15" s="23">
        <v>0.14852963700413546</v>
      </c>
      <c r="L15" s="23">
        <v>0.17113683965557375</v>
      </c>
      <c r="M15" s="25">
        <v>0.15443320493898272</v>
      </c>
      <c r="N15" s="1"/>
      <c r="O15" s="24">
        <v>0.12656921043937891</v>
      </c>
      <c r="P15" s="23">
        <v>0.14994039636417822</v>
      </c>
      <c r="Q15" s="23">
        <v>0.22382987668161433</v>
      </c>
      <c r="R15" s="23">
        <v>0.18972976570820024</v>
      </c>
      <c r="S15" s="25">
        <v>0.1749170101776529</v>
      </c>
      <c r="T15" s="1"/>
      <c r="U15" s="24">
        <v>0.13970713434360629</v>
      </c>
      <c r="V15" s="23">
        <v>0.17124047124047123</v>
      </c>
      <c r="W15" s="23">
        <v>0.20254215636177833</v>
      </c>
      <c r="X15" s="23">
        <v>0.15535896130346236</v>
      </c>
      <c r="Y15" s="25">
        <v>0.16898373418601417</v>
      </c>
      <c r="Z15" s="1"/>
      <c r="AA15" s="24">
        <v>0.15831099195710455</v>
      </c>
      <c r="AB15" s="23">
        <v>0.19814344126422814</v>
      </c>
      <c r="AC15" s="23">
        <v>0.2061287027579162</v>
      </c>
      <c r="AD15" s="23">
        <v>0.18658990856755844</v>
      </c>
      <c r="AE15" s="25">
        <v>0.18900392513794864</v>
      </c>
      <c r="AF15" s="1"/>
      <c r="AG15" s="24">
        <v>0.1681915026945732</v>
      </c>
      <c r="AH15" s="23">
        <v>0.19666519434628971</v>
      </c>
      <c r="AI15" s="23">
        <v>0.18197246841410514</v>
      </c>
      <c r="AJ15" s="23">
        <v>0.20297462817147854</v>
      </c>
      <c r="AK15" s="25">
        <v>0.18870773719638606</v>
      </c>
      <c r="AL15" s="1"/>
      <c r="AM15" s="24">
        <v>0.1229499410440562</v>
      </c>
      <c r="AN15" s="23">
        <v>0.15205455189514708</v>
      </c>
      <c r="AO15" s="23">
        <v>0.18122215684626383</v>
      </c>
      <c r="AP15" s="23">
        <v>0.17020184741703737</v>
      </c>
      <c r="AQ15" s="25">
        <v>0.15856141144537436</v>
      </c>
      <c r="AR15" s="1"/>
      <c r="AS15" s="24">
        <v>0.10471716578586805</v>
      </c>
      <c r="AT15" s="23">
        <v>0.13899376591447882</v>
      </c>
      <c r="AU15" s="23">
        <v>0.17317730257619121</v>
      </c>
      <c r="AV15" s="23">
        <v>0.18957515173152445</v>
      </c>
      <c r="AW15" s="25">
        <v>0.15508528111181305</v>
      </c>
      <c r="AX15" s="1"/>
      <c r="AY15" s="24">
        <v>9.4317463185473002E-2</v>
      </c>
      <c r="AZ15" s="23">
        <v>0.1630434782608696</v>
      </c>
      <c r="BA15" s="23">
        <v>0.18525509036833684</v>
      </c>
      <c r="BB15" s="23">
        <v>0.19095615774399652</v>
      </c>
      <c r="BC15" s="25">
        <v>0.16523140536228811</v>
      </c>
      <c r="BD15" s="1"/>
      <c r="BE15" s="24">
        <v>0.11268848841485844</v>
      </c>
      <c r="BF15" s="23">
        <v>0.17995366969885307</v>
      </c>
      <c r="BG15" s="23">
        <v>0.19316458649247634</v>
      </c>
      <c r="BH15" s="23">
        <v>0.17911546520187988</v>
      </c>
      <c r="BI15" s="25">
        <v>0.16932177491338743</v>
      </c>
      <c r="BJ15" s="1"/>
      <c r="BK15" s="24">
        <v>0.10104239943723226</v>
      </c>
      <c r="BL15" s="23">
        <v>0.15496957403651121</v>
      </c>
      <c r="BM15" s="23">
        <v>0.16341489705723844</v>
      </c>
      <c r="BN15" s="23">
        <v>0.147721705046546</v>
      </c>
      <c r="BO15" s="25">
        <v>0.14374133824894716</v>
      </c>
      <c r="BP15" s="64"/>
      <c r="BQ15" s="24">
        <v>8.0834568464257184E-2</v>
      </c>
      <c r="BR15" s="23">
        <v>0.14420681551116329</v>
      </c>
      <c r="BS15" s="23">
        <v>0.18158351506520093</v>
      </c>
      <c r="BT15" s="23">
        <v>0.1604653047989632</v>
      </c>
      <c r="BU15" s="25">
        <v>0.14571069592126401</v>
      </c>
      <c r="BV15" s="64"/>
      <c r="BW15" s="24">
        <f>BW14/BW4</f>
        <v>9.9303052150925275E-2</v>
      </c>
      <c r="BX15" s="47">
        <f>BX14/BX4</f>
        <v>0.15185233104756959</v>
      </c>
      <c r="BY15" s="47">
        <f>BY14/BY4</f>
        <v>0.17437557816836272</v>
      </c>
      <c r="BZ15" s="47">
        <f>BZ14/BZ4</f>
        <v>0.15882284246175368</v>
      </c>
      <c r="CA15" s="25">
        <f>CA14/CA4</f>
        <v>0.14780180392240766</v>
      </c>
      <c r="CB15" s="64"/>
      <c r="CC15" s="24">
        <f>CC14/CC4</f>
        <v>9.9174630755864496E-2</v>
      </c>
      <c r="CD15" s="47">
        <f>CD14/CD4</f>
        <v>0.12405139703345999</v>
      </c>
      <c r="CE15" s="25">
        <f>CE14/CE4</f>
        <v>0.1116593092703195</v>
      </c>
      <c r="CF15" s="1"/>
    </row>
    <row r="16" spans="1:84" ht="5.25" customHeight="1" x14ac:dyDescent="0.2">
      <c r="A16" s="30"/>
      <c r="B16" s="74"/>
      <c r="C16" s="75"/>
      <c r="D16" s="74"/>
      <c r="E16" s="74"/>
      <c r="F16" s="74"/>
      <c r="G16" s="77"/>
      <c r="H16" s="1"/>
      <c r="I16" s="75"/>
      <c r="J16" s="74"/>
      <c r="K16" s="74"/>
      <c r="L16" s="74"/>
      <c r="M16" s="77"/>
      <c r="N16" s="1"/>
      <c r="O16" s="75"/>
      <c r="P16" s="74"/>
      <c r="Q16" s="74"/>
      <c r="R16" s="74"/>
      <c r="S16" s="77"/>
      <c r="T16" s="1"/>
      <c r="U16" s="75"/>
      <c r="V16" s="74"/>
      <c r="W16" s="74"/>
      <c r="X16" s="74"/>
      <c r="Y16" s="77"/>
      <c r="Z16" s="1"/>
      <c r="AA16" s="75"/>
      <c r="AB16" s="74"/>
      <c r="AC16" s="74"/>
      <c r="AD16" s="74"/>
      <c r="AE16" s="77"/>
      <c r="AF16" s="1"/>
      <c r="AG16" s="75"/>
      <c r="AH16" s="74"/>
      <c r="AI16" s="74"/>
      <c r="AJ16" s="74"/>
      <c r="AK16" s="77"/>
      <c r="AL16" s="1"/>
      <c r="AM16" s="75"/>
      <c r="AN16" s="74"/>
      <c r="AO16" s="74"/>
      <c r="AP16" s="74"/>
      <c r="AQ16" s="77"/>
      <c r="AR16" s="1"/>
      <c r="AS16" s="75"/>
      <c r="AT16" s="74"/>
      <c r="AU16" s="74"/>
      <c r="AV16" s="74"/>
      <c r="AW16" s="77"/>
      <c r="AX16" s="1"/>
      <c r="AY16" s="75"/>
      <c r="AZ16" s="74"/>
      <c r="BA16" s="74"/>
      <c r="BB16" s="74"/>
      <c r="BC16" s="77"/>
      <c r="BD16" s="1"/>
      <c r="BE16" s="75"/>
      <c r="BF16" s="74"/>
      <c r="BG16" s="74"/>
      <c r="BH16" s="74"/>
      <c r="BI16" s="77"/>
      <c r="BJ16" s="1"/>
      <c r="BK16" s="75"/>
      <c r="BL16" s="74"/>
      <c r="BM16" s="74"/>
      <c r="BN16" s="74"/>
      <c r="BO16" s="77"/>
      <c r="BP16" s="64"/>
      <c r="BQ16" s="75"/>
      <c r="BR16" s="74"/>
      <c r="BS16" s="74"/>
      <c r="BT16" s="74"/>
      <c r="BU16" s="77"/>
      <c r="BV16" s="64"/>
      <c r="BW16" s="75"/>
      <c r="BX16" s="78"/>
      <c r="BY16" s="78"/>
      <c r="BZ16" s="78"/>
      <c r="CA16" s="77"/>
      <c r="CB16" s="64"/>
      <c r="CC16" s="75"/>
      <c r="CD16" s="78"/>
      <c r="CE16" s="77"/>
      <c r="CF16" s="1"/>
    </row>
    <row r="17" spans="1:84" s="32" customFormat="1" x14ac:dyDescent="0.2">
      <c r="A17" s="79" t="s">
        <v>65</v>
      </c>
      <c r="B17" s="69"/>
      <c r="C17" s="80">
        <v>8.1549999999999994</v>
      </c>
      <c r="D17" s="69">
        <v>8.1549999999999994</v>
      </c>
      <c r="E17" s="69">
        <v>8.1549999999999994</v>
      </c>
      <c r="F17" s="69">
        <v>8.1549999999999994</v>
      </c>
      <c r="G17" s="55">
        <v>32.619999999999997</v>
      </c>
      <c r="H17" s="33"/>
      <c r="I17" s="80">
        <v>6.5750000000000002</v>
      </c>
      <c r="J17" s="69">
        <v>6.5750000000000002</v>
      </c>
      <c r="K17" s="69">
        <v>6.5750000000000002</v>
      </c>
      <c r="L17" s="69">
        <v>15.074999999999999</v>
      </c>
      <c r="M17" s="55">
        <v>34.799999999999997</v>
      </c>
      <c r="N17" s="33"/>
      <c r="O17" s="80">
        <v>6.125</v>
      </c>
      <c r="P17" s="69">
        <v>6.125</v>
      </c>
      <c r="Q17" s="69">
        <v>6.125</v>
      </c>
      <c r="R17" s="69">
        <v>41.625</v>
      </c>
      <c r="S17" s="55">
        <v>60</v>
      </c>
      <c r="T17" s="33"/>
      <c r="U17" s="80">
        <v>6.55</v>
      </c>
      <c r="V17" s="69">
        <v>6.55</v>
      </c>
      <c r="W17" s="69">
        <v>6.55</v>
      </c>
      <c r="X17" s="69">
        <v>6.55</v>
      </c>
      <c r="Y17" s="55">
        <v>26.2</v>
      </c>
      <c r="Z17" s="33"/>
      <c r="AA17" s="80">
        <v>8</v>
      </c>
      <c r="AB17" s="69">
        <v>9</v>
      </c>
      <c r="AC17" s="69">
        <v>9.9</v>
      </c>
      <c r="AD17" s="69">
        <v>17.399999999999999</v>
      </c>
      <c r="AE17" s="55">
        <v>44.3</v>
      </c>
      <c r="AF17" s="33"/>
      <c r="AG17" s="80">
        <v>13.1</v>
      </c>
      <c r="AH17" s="69">
        <v>13.3</v>
      </c>
      <c r="AI17" s="69">
        <v>23.2</v>
      </c>
      <c r="AJ17" s="69">
        <v>27.8</v>
      </c>
      <c r="AK17" s="55">
        <v>77.399999999999991</v>
      </c>
      <c r="AL17" s="33"/>
      <c r="AM17" s="80">
        <v>25.7</v>
      </c>
      <c r="AN17" s="69">
        <v>25.9</v>
      </c>
      <c r="AO17" s="69">
        <v>27.5</v>
      </c>
      <c r="AP17" s="69">
        <v>24.599999999999998</v>
      </c>
      <c r="AQ17" s="55">
        <v>103.69999999999999</v>
      </c>
      <c r="AR17" s="33"/>
      <c r="AS17" s="80">
        <v>27.9</v>
      </c>
      <c r="AT17" s="69">
        <v>27.2</v>
      </c>
      <c r="AU17" s="69">
        <v>28.3</v>
      </c>
      <c r="AV17" s="69">
        <v>25.6</v>
      </c>
      <c r="AW17" s="55">
        <v>109</v>
      </c>
      <c r="AX17" s="33"/>
      <c r="AY17" s="80">
        <v>28.8</v>
      </c>
      <c r="AZ17" s="69">
        <v>29.1</v>
      </c>
      <c r="BA17" s="69">
        <v>34.1</v>
      </c>
      <c r="BB17" s="69">
        <v>32.299999999999983</v>
      </c>
      <c r="BC17" s="55">
        <v>124.3</v>
      </c>
      <c r="BD17" s="33"/>
      <c r="BE17" s="80">
        <v>31.8</v>
      </c>
      <c r="BF17" s="69">
        <v>33.4</v>
      </c>
      <c r="BG17" s="69">
        <v>37.1</v>
      </c>
      <c r="BH17" s="69">
        <v>29.199999999999989</v>
      </c>
      <c r="BI17" s="55">
        <v>131.5</v>
      </c>
      <c r="BJ17" s="33"/>
      <c r="BK17" s="80">
        <v>34.1</v>
      </c>
      <c r="BL17" s="69">
        <v>37.6</v>
      </c>
      <c r="BM17" s="69">
        <v>38.5</v>
      </c>
      <c r="BN17" s="69">
        <v>42.600000000000016</v>
      </c>
      <c r="BO17" s="55">
        <v>152.80000000000001</v>
      </c>
      <c r="BP17" s="33"/>
      <c r="BQ17" s="80">
        <v>40.4</v>
      </c>
      <c r="BR17" s="69">
        <v>42.6</v>
      </c>
      <c r="BS17" s="69">
        <v>42.4</v>
      </c>
      <c r="BT17" s="69">
        <v>48.699999999999996</v>
      </c>
      <c r="BU17" s="55">
        <v>174.1</v>
      </c>
      <c r="BV17" s="33"/>
      <c r="BW17" s="80">
        <v>52</v>
      </c>
      <c r="BX17" s="81">
        <v>50.099999999999994</v>
      </c>
      <c r="BY17" s="81">
        <v>50.700000000000017</v>
      </c>
      <c r="BZ17" s="81">
        <f>CA17-BY17-BX17-BW17</f>
        <v>51.299999999999983</v>
      </c>
      <c r="CA17" s="55">
        <v>204.1</v>
      </c>
      <c r="CB17" s="33"/>
      <c r="CC17" s="80">
        <v>55.8</v>
      </c>
      <c r="CD17" s="81">
        <f>CE17-CC17</f>
        <v>59.7</v>
      </c>
      <c r="CE17" s="55">
        <v>115.5</v>
      </c>
      <c r="CF17" s="33"/>
    </row>
    <row r="18" spans="1:84" s="32" customFormat="1" x14ac:dyDescent="0.2">
      <c r="A18" s="79" t="s">
        <v>66</v>
      </c>
      <c r="B18" s="69"/>
      <c r="C18" s="80"/>
      <c r="D18" s="69"/>
      <c r="E18" s="69"/>
      <c r="F18" s="69"/>
      <c r="G18" s="55"/>
      <c r="H18" s="33"/>
      <c r="I18" s="80"/>
      <c r="J18" s="69"/>
      <c r="K18" s="69"/>
      <c r="L18" s="69"/>
      <c r="M18" s="55"/>
      <c r="N18" s="33"/>
      <c r="O18" s="80"/>
      <c r="P18" s="69"/>
      <c r="Q18" s="69"/>
      <c r="R18" s="69"/>
      <c r="S18" s="55"/>
      <c r="T18" s="33"/>
      <c r="U18" s="80"/>
      <c r="V18" s="69">
        <v>18.5</v>
      </c>
      <c r="W18" s="69">
        <v>226.1</v>
      </c>
      <c r="X18" s="69"/>
      <c r="Y18" s="55">
        <v>244.6</v>
      </c>
      <c r="Z18" s="33"/>
      <c r="AA18" s="80"/>
      <c r="AB18" s="69"/>
      <c r="AC18" s="69"/>
      <c r="AD18" s="69"/>
      <c r="AE18" s="55"/>
      <c r="AF18" s="33"/>
      <c r="AG18" s="80"/>
      <c r="AH18" s="69"/>
      <c r="AI18" s="69"/>
      <c r="AJ18" s="69"/>
      <c r="AK18" s="55"/>
      <c r="AL18" s="33"/>
      <c r="AM18" s="80"/>
      <c r="AN18" s="69"/>
      <c r="AO18" s="69"/>
      <c r="AP18" s="69"/>
      <c r="AQ18" s="55"/>
      <c r="AR18" s="33"/>
      <c r="AS18" s="80"/>
      <c r="AT18" s="69"/>
      <c r="AU18" s="69"/>
      <c r="AV18" s="69"/>
      <c r="AW18" s="55"/>
      <c r="AX18" s="33"/>
      <c r="AY18" s="80"/>
      <c r="AZ18" s="69"/>
      <c r="BA18" s="69"/>
      <c r="BB18" s="69"/>
      <c r="BC18" s="55"/>
      <c r="BD18" s="33"/>
      <c r="BE18" s="80"/>
      <c r="BF18" s="69"/>
      <c r="BG18" s="69"/>
      <c r="BH18" s="69"/>
      <c r="BI18" s="55"/>
      <c r="BJ18" s="33"/>
      <c r="BK18" s="80"/>
      <c r="BL18" s="69"/>
      <c r="BM18" s="69"/>
      <c r="BN18" s="69"/>
      <c r="BO18" s="55"/>
      <c r="BP18" s="33"/>
      <c r="BQ18" s="80"/>
      <c r="BR18" s="69"/>
      <c r="BS18" s="69"/>
      <c r="BT18" s="69"/>
      <c r="BU18" s="55"/>
      <c r="BV18" s="33"/>
      <c r="BW18" s="80"/>
      <c r="BX18" s="81"/>
      <c r="BY18" s="81"/>
      <c r="BZ18" s="81"/>
      <c r="CA18" s="55"/>
      <c r="CB18" s="33"/>
      <c r="CC18" s="80"/>
      <c r="CD18" s="81"/>
      <c r="CE18" s="55"/>
      <c r="CF18" s="33"/>
    </row>
    <row r="19" spans="1:84" ht="5.25" customHeight="1" x14ac:dyDescent="0.2">
      <c r="A19" s="30"/>
      <c r="B19" s="74"/>
      <c r="C19" s="75"/>
      <c r="D19" s="74"/>
      <c r="E19" s="74"/>
      <c r="F19" s="74"/>
      <c r="G19" s="77"/>
      <c r="H19" s="1"/>
      <c r="I19" s="75"/>
      <c r="J19" s="74"/>
      <c r="K19" s="74"/>
      <c r="L19" s="74"/>
      <c r="M19" s="77"/>
      <c r="N19" s="1"/>
      <c r="O19" s="75"/>
      <c r="P19" s="74"/>
      <c r="Q19" s="74"/>
      <c r="R19" s="74"/>
      <c r="S19" s="77"/>
      <c r="T19" s="1"/>
      <c r="U19" s="75"/>
      <c r="V19" s="74"/>
      <c r="W19" s="74"/>
      <c r="X19" s="74"/>
      <c r="Y19" s="77"/>
      <c r="Z19" s="1"/>
      <c r="AA19" s="75"/>
      <c r="AB19" s="74"/>
      <c r="AC19" s="74"/>
      <c r="AD19" s="74"/>
      <c r="AE19" s="77"/>
      <c r="AF19" s="1"/>
      <c r="AG19" s="75"/>
      <c r="AH19" s="74"/>
      <c r="AI19" s="74"/>
      <c r="AJ19" s="74"/>
      <c r="AK19" s="77"/>
      <c r="AL19" s="1"/>
      <c r="AM19" s="75"/>
      <c r="AN19" s="74"/>
      <c r="AO19" s="74"/>
      <c r="AP19" s="74"/>
      <c r="AQ19" s="77"/>
      <c r="AR19" s="1"/>
      <c r="AS19" s="75"/>
      <c r="AT19" s="74"/>
      <c r="AU19" s="74"/>
      <c r="AV19" s="74"/>
      <c r="AW19" s="77"/>
      <c r="AX19" s="1"/>
      <c r="AY19" s="75"/>
      <c r="AZ19" s="74"/>
      <c r="BA19" s="74"/>
      <c r="BB19" s="74"/>
      <c r="BC19" s="77"/>
      <c r="BD19" s="1"/>
      <c r="BE19" s="75"/>
      <c r="BF19" s="74"/>
      <c r="BG19" s="74"/>
      <c r="BH19" s="74"/>
      <c r="BI19" s="77"/>
      <c r="BJ19" s="1"/>
      <c r="BK19" s="75"/>
      <c r="BL19" s="74"/>
      <c r="BM19" s="74"/>
      <c r="BN19" s="74"/>
      <c r="BO19" s="77"/>
      <c r="BP19" s="64"/>
      <c r="BQ19" s="75"/>
      <c r="BR19" s="74"/>
      <c r="BS19" s="74"/>
      <c r="BT19" s="74"/>
      <c r="BU19" s="77"/>
      <c r="BV19" s="64"/>
      <c r="BW19" s="75"/>
      <c r="BX19" s="78"/>
      <c r="BY19" s="78"/>
      <c r="BZ19" s="78"/>
      <c r="CA19" s="77"/>
      <c r="CB19" s="64"/>
      <c r="CC19" s="75"/>
      <c r="CD19" s="78"/>
      <c r="CE19" s="77"/>
      <c r="CF19" s="1"/>
    </row>
    <row r="20" spans="1:84" s="32" customFormat="1" x14ac:dyDescent="0.2">
      <c r="A20" s="68" t="s">
        <v>67</v>
      </c>
      <c r="B20" s="69"/>
      <c r="C20" s="70">
        <v>62.600000000000009</v>
      </c>
      <c r="D20" s="71">
        <v>90.1</v>
      </c>
      <c r="E20" s="71">
        <v>109.29999999999994</v>
      </c>
      <c r="F20" s="71">
        <v>110.1</v>
      </c>
      <c r="G20" s="72">
        <v>372.09999999999991</v>
      </c>
      <c r="H20" s="33"/>
      <c r="I20" s="70">
        <v>69.200000000000017</v>
      </c>
      <c r="J20" s="71">
        <v>102.59999999999998</v>
      </c>
      <c r="K20" s="71">
        <v>90.400000000000034</v>
      </c>
      <c r="L20" s="71">
        <v>132.00000000000011</v>
      </c>
      <c r="M20" s="72">
        <v>394.2000000000001</v>
      </c>
      <c r="N20" s="33"/>
      <c r="O20" s="70">
        <v>70.499999999999986</v>
      </c>
      <c r="P20" s="71">
        <v>94.5</v>
      </c>
      <c r="Q20" s="71">
        <v>153.6</v>
      </c>
      <c r="R20" s="71">
        <v>100.90000000000003</v>
      </c>
      <c r="S20" s="72">
        <v>419.49999999999994</v>
      </c>
      <c r="T20" s="33"/>
      <c r="U20" s="70">
        <v>75.499999999999972</v>
      </c>
      <c r="V20" s="71">
        <v>98.5</v>
      </c>
      <c r="W20" s="71">
        <v>-74.099999999999937</v>
      </c>
      <c r="X20" s="71">
        <v>115.50000000000004</v>
      </c>
      <c r="Y20" s="72">
        <v>215.39999999999995</v>
      </c>
      <c r="Z20" s="33"/>
      <c r="AA20" s="70">
        <v>110.1</v>
      </c>
      <c r="AB20" s="71">
        <v>170.30000000000007</v>
      </c>
      <c r="AC20" s="71">
        <v>191.89999999999995</v>
      </c>
      <c r="AD20" s="71">
        <v>147.90000000000003</v>
      </c>
      <c r="AE20" s="72">
        <v>620.19999999999993</v>
      </c>
      <c r="AF20" s="33"/>
      <c r="AG20" s="70">
        <v>121.09999999999997</v>
      </c>
      <c r="AH20" s="71">
        <v>164.79999999999995</v>
      </c>
      <c r="AI20" s="71">
        <v>169.7999999999999</v>
      </c>
      <c r="AJ20" s="71">
        <v>204.19999999999996</v>
      </c>
      <c r="AK20" s="72">
        <v>659.9</v>
      </c>
      <c r="AL20" s="33"/>
      <c r="AM20" s="70">
        <v>89.000000000000014</v>
      </c>
      <c r="AN20" s="71">
        <v>145.8000000000001</v>
      </c>
      <c r="AO20" s="71">
        <v>188.10000000000008</v>
      </c>
      <c r="AP20" s="71">
        <v>174.40000000000009</v>
      </c>
      <c r="AQ20" s="72">
        <v>597.29999999999995</v>
      </c>
      <c r="AR20" s="33"/>
      <c r="AS20" s="70">
        <v>79.099999999999966</v>
      </c>
      <c r="AT20" s="71">
        <v>131.09999999999991</v>
      </c>
      <c r="AU20" s="71">
        <v>177.39999999999989</v>
      </c>
      <c r="AV20" s="71">
        <v>239.9</v>
      </c>
      <c r="AW20" s="72">
        <v>627.50000000000023</v>
      </c>
      <c r="AX20" s="33"/>
      <c r="AY20" s="70">
        <v>75.60000000000008</v>
      </c>
      <c r="AZ20" s="71">
        <v>210.90000000000003</v>
      </c>
      <c r="BA20" s="71">
        <v>289.80000000000013</v>
      </c>
      <c r="BB20" s="71">
        <v>314.40000000000009</v>
      </c>
      <c r="BC20" s="72">
        <v>890.69999999999959</v>
      </c>
      <c r="BD20" s="33"/>
      <c r="BE20" s="70">
        <v>121.40000000000005</v>
      </c>
      <c r="BF20" s="71">
        <v>285.10000000000008</v>
      </c>
      <c r="BG20" s="71">
        <v>294.09999999999991</v>
      </c>
      <c r="BH20" s="71">
        <v>287.09999999999962</v>
      </c>
      <c r="BI20" s="72">
        <v>987.69999999999959</v>
      </c>
      <c r="BJ20" s="33"/>
      <c r="BK20" s="70">
        <v>123.90000000000009</v>
      </c>
      <c r="BL20" s="71">
        <v>268.00000000000006</v>
      </c>
      <c r="BM20" s="71">
        <v>264.70000000000022</v>
      </c>
      <c r="BN20" s="71">
        <v>258.90000000000043</v>
      </c>
      <c r="BO20" s="72">
        <v>915.50000000000023</v>
      </c>
      <c r="BP20" s="33"/>
      <c r="BQ20" s="70">
        <v>101.39999999999995</v>
      </c>
      <c r="BR20" s="71">
        <v>264.19999999999987</v>
      </c>
      <c r="BS20" s="71">
        <v>365.6</v>
      </c>
      <c r="BT20" s="71">
        <v>347.20000000000232</v>
      </c>
      <c r="BU20" s="72">
        <v>1078.4000000000015</v>
      </c>
      <c r="BV20" s="33"/>
      <c r="BW20" s="70">
        <f>BW14-BW17-BW18</f>
        <v>154.60000000000002</v>
      </c>
      <c r="BX20" s="73">
        <f>BX14-BX17</f>
        <v>301.99999999999955</v>
      </c>
      <c r="BY20" s="73">
        <f>BY14-BY17</f>
        <v>364.00000000000011</v>
      </c>
      <c r="BZ20" s="73">
        <f>BZ14-BZ17</f>
        <v>356.69999999999902</v>
      </c>
      <c r="CA20" s="72">
        <f>CA14-CA17</f>
        <v>1177.2999999999988</v>
      </c>
      <c r="CB20" s="33"/>
      <c r="CC20" s="70">
        <f>CC14-CC17-CC18</f>
        <v>172.50000000000006</v>
      </c>
      <c r="CD20" s="73">
        <f>CD14-CD17-CD18</f>
        <v>228.0000000000004</v>
      </c>
      <c r="CE20" s="72">
        <f>CE14-CE17-CE18</f>
        <v>400.50000000000045</v>
      </c>
      <c r="CF20" s="33"/>
    </row>
    <row r="21" spans="1:84" ht="5.25" customHeight="1" x14ac:dyDescent="0.2">
      <c r="A21" s="30"/>
      <c r="B21" s="74"/>
      <c r="C21" s="75"/>
      <c r="D21" s="74"/>
      <c r="E21" s="74"/>
      <c r="F21" s="74"/>
      <c r="G21" s="77"/>
      <c r="H21" s="1"/>
      <c r="I21" s="75"/>
      <c r="J21" s="74"/>
      <c r="K21" s="74"/>
      <c r="L21" s="74"/>
      <c r="M21" s="77"/>
      <c r="N21" s="1"/>
      <c r="O21" s="75"/>
      <c r="P21" s="74"/>
      <c r="Q21" s="74"/>
      <c r="R21" s="74"/>
      <c r="S21" s="77"/>
      <c r="T21" s="1"/>
      <c r="U21" s="75"/>
      <c r="V21" s="74"/>
      <c r="W21" s="74"/>
      <c r="X21" s="74"/>
      <c r="Y21" s="77"/>
      <c r="Z21" s="1"/>
      <c r="AA21" s="75"/>
      <c r="AB21" s="74"/>
      <c r="AC21" s="74"/>
      <c r="AD21" s="74"/>
      <c r="AE21" s="77"/>
      <c r="AF21" s="1"/>
      <c r="AG21" s="75"/>
      <c r="AH21" s="74"/>
      <c r="AI21" s="74"/>
      <c r="AJ21" s="74"/>
      <c r="AK21" s="77"/>
      <c r="AL21" s="1"/>
      <c r="AM21" s="75"/>
      <c r="AN21" s="74"/>
      <c r="AO21" s="74"/>
      <c r="AP21" s="74"/>
      <c r="AQ21" s="77"/>
      <c r="AR21" s="1"/>
      <c r="AS21" s="75"/>
      <c r="AT21" s="74"/>
      <c r="AU21" s="74"/>
      <c r="AV21" s="74"/>
      <c r="AW21" s="77"/>
      <c r="AX21" s="1"/>
      <c r="AY21" s="75"/>
      <c r="AZ21" s="74"/>
      <c r="BA21" s="74"/>
      <c r="BB21" s="74"/>
      <c r="BC21" s="77"/>
      <c r="BD21" s="1"/>
      <c r="BE21" s="75"/>
      <c r="BF21" s="74"/>
      <c r="BG21" s="74"/>
      <c r="BH21" s="74"/>
      <c r="BI21" s="77"/>
      <c r="BJ21" s="1"/>
      <c r="BK21" s="75"/>
      <c r="BL21" s="74"/>
      <c r="BM21" s="74"/>
      <c r="BN21" s="74"/>
      <c r="BO21" s="77"/>
      <c r="BP21" s="64"/>
      <c r="BQ21" s="75"/>
      <c r="BR21" s="74"/>
      <c r="BS21" s="74"/>
      <c r="BT21" s="74"/>
      <c r="BU21" s="77"/>
      <c r="BV21" s="1"/>
      <c r="BW21" s="75"/>
      <c r="BX21" s="78"/>
      <c r="BY21" s="78"/>
      <c r="BZ21" s="78"/>
      <c r="CA21" s="77"/>
      <c r="CB21" s="1"/>
      <c r="CC21" s="75"/>
      <c r="CD21" s="78"/>
      <c r="CE21" s="77"/>
      <c r="CF21" s="1"/>
    </row>
    <row r="22" spans="1:84" s="32" customFormat="1" x14ac:dyDescent="0.2">
      <c r="A22" s="79" t="s">
        <v>68</v>
      </c>
      <c r="B22" s="69"/>
      <c r="C22" s="80">
        <v>-2.5</v>
      </c>
      <c r="D22" s="69">
        <v>-3.8</v>
      </c>
      <c r="E22" s="69">
        <v>-5.3</v>
      </c>
      <c r="F22" s="69">
        <v>8.8000000000000007</v>
      </c>
      <c r="G22" s="55">
        <v>-2.7999999999999989</v>
      </c>
      <c r="H22" s="33"/>
      <c r="I22" s="80">
        <v>-3.9</v>
      </c>
      <c r="J22" s="69">
        <v>-6.4</v>
      </c>
      <c r="K22" s="69">
        <v>-8.1999999999999993</v>
      </c>
      <c r="L22" s="69">
        <v>-5.6000000000000014</v>
      </c>
      <c r="M22" s="55">
        <v>-24.1</v>
      </c>
      <c r="N22" s="33"/>
      <c r="O22" s="80">
        <v>65.099999999999994</v>
      </c>
      <c r="P22" s="69">
        <v>-5</v>
      </c>
      <c r="Q22" s="69">
        <v>11.9</v>
      </c>
      <c r="R22" s="69">
        <v>27</v>
      </c>
      <c r="S22" s="55">
        <v>99</v>
      </c>
      <c r="T22" s="33"/>
      <c r="U22" s="80">
        <v>-3</v>
      </c>
      <c r="V22" s="69">
        <v>-3.3</v>
      </c>
      <c r="W22" s="69">
        <v>-3.3</v>
      </c>
      <c r="X22" s="69">
        <v>2.8</v>
      </c>
      <c r="Y22" s="55">
        <v>-6.8</v>
      </c>
      <c r="Z22" s="33"/>
      <c r="AA22" s="80">
        <v>-8</v>
      </c>
      <c r="AB22" s="69">
        <v>-9</v>
      </c>
      <c r="AC22" s="69">
        <v>-8</v>
      </c>
      <c r="AD22" s="69">
        <v>3.3</v>
      </c>
      <c r="AE22" s="55">
        <v>-21.7</v>
      </c>
      <c r="AF22" s="33"/>
      <c r="AG22" s="80">
        <v>-6.9</v>
      </c>
      <c r="AH22" s="69">
        <v>-6.1</v>
      </c>
      <c r="AI22" s="69">
        <v>-9.4</v>
      </c>
      <c r="AJ22" s="69">
        <v>-9.1000000000000014</v>
      </c>
      <c r="AK22" s="55">
        <v>-31.5</v>
      </c>
      <c r="AL22" s="33"/>
      <c r="AM22" s="80">
        <v>-9.1999999999999993</v>
      </c>
      <c r="AN22" s="69">
        <v>-9.1999999999999993</v>
      </c>
      <c r="AO22" s="69">
        <v>-8.8000000000000007</v>
      </c>
      <c r="AP22" s="69">
        <v>-12.7</v>
      </c>
      <c r="AQ22" s="55">
        <v>-39.9</v>
      </c>
      <c r="AR22" s="33"/>
      <c r="AS22" s="80">
        <v>-8.8000000000000007</v>
      </c>
      <c r="AT22" s="69">
        <v>-8.1999999999999993</v>
      </c>
      <c r="AU22" s="69">
        <v>-8.1999999999999993</v>
      </c>
      <c r="AV22" s="69">
        <v>1.1000000000000001</v>
      </c>
      <c r="AW22" s="55">
        <v>-24.099999999999998</v>
      </c>
      <c r="AX22" s="33"/>
      <c r="AY22" s="80">
        <v>-8</v>
      </c>
      <c r="AZ22" s="69">
        <v>-7.2</v>
      </c>
      <c r="BA22" s="69">
        <v>-7</v>
      </c>
      <c r="BB22" s="69">
        <v>-2.5</v>
      </c>
      <c r="BC22" s="55">
        <v>-24.7</v>
      </c>
      <c r="BD22" s="33"/>
      <c r="BE22" s="80">
        <v>-4.0999999999999996</v>
      </c>
      <c r="BF22" s="69">
        <v>8.1</v>
      </c>
      <c r="BG22" s="69">
        <v>31.7</v>
      </c>
      <c r="BH22" s="69">
        <v>-15.300000000000004</v>
      </c>
      <c r="BI22" s="55">
        <v>20.399999999999999</v>
      </c>
      <c r="BJ22" s="33"/>
      <c r="BK22" s="80">
        <v>-3.1</v>
      </c>
      <c r="BL22" s="69">
        <v>9.1</v>
      </c>
      <c r="BM22" s="69">
        <v>4.3</v>
      </c>
      <c r="BN22" s="69">
        <v>-38.699999999999996</v>
      </c>
      <c r="BO22" s="55">
        <v>-28.4</v>
      </c>
      <c r="BP22" s="33"/>
      <c r="BQ22" s="80">
        <v>6</v>
      </c>
      <c r="BR22" s="69">
        <v>-11</v>
      </c>
      <c r="BS22" s="69">
        <v>-8.1999999999999993</v>
      </c>
      <c r="BT22" s="69">
        <v>-32.5</v>
      </c>
      <c r="BU22" s="55">
        <v>-45.7</v>
      </c>
      <c r="BV22" s="33"/>
      <c r="BW22" s="80">
        <f>2.6-10</f>
        <v>-7.4</v>
      </c>
      <c r="BX22" s="81">
        <v>-17</v>
      </c>
      <c r="BY22" s="81">
        <v>-26.5</v>
      </c>
      <c r="BZ22" s="81">
        <f>CA22-BY22-BX22-BW22</f>
        <v>4.0000000000000018</v>
      </c>
      <c r="CA22" s="55">
        <v>-46.9</v>
      </c>
      <c r="CB22" s="33"/>
      <c r="CC22" s="80">
        <v>-206.4</v>
      </c>
      <c r="CD22" s="81">
        <f>CE22-CC22</f>
        <v>30.800000000000011</v>
      </c>
      <c r="CE22" s="55">
        <v>-175.6</v>
      </c>
      <c r="CF22" s="33"/>
    </row>
    <row r="23" spans="1:84" ht="5.25" customHeight="1" x14ac:dyDescent="0.2">
      <c r="A23" s="30"/>
      <c r="B23" s="74"/>
      <c r="C23" s="75"/>
      <c r="D23" s="74"/>
      <c r="E23" s="74"/>
      <c r="F23" s="74"/>
      <c r="G23" s="76"/>
      <c r="H23" s="1"/>
      <c r="I23" s="75"/>
      <c r="J23" s="74"/>
      <c r="K23" s="74"/>
      <c r="L23" s="74"/>
      <c r="M23" s="76"/>
      <c r="N23" s="1"/>
      <c r="O23" s="75"/>
      <c r="P23" s="74"/>
      <c r="Q23" s="74"/>
      <c r="R23" s="74"/>
      <c r="S23" s="76"/>
      <c r="T23" s="1"/>
      <c r="U23" s="75"/>
      <c r="V23" s="74"/>
      <c r="W23" s="74"/>
      <c r="X23" s="74"/>
      <c r="Y23" s="76"/>
      <c r="Z23" s="1"/>
      <c r="AA23" s="75"/>
      <c r="AB23" s="74"/>
      <c r="AC23" s="74"/>
      <c r="AD23" s="74"/>
      <c r="AE23" s="76"/>
      <c r="AF23" s="1"/>
      <c r="AG23" s="75"/>
      <c r="AH23" s="74"/>
      <c r="AI23" s="74"/>
      <c r="AJ23" s="74"/>
      <c r="AK23" s="76"/>
      <c r="AL23" s="1"/>
      <c r="AM23" s="75"/>
      <c r="AN23" s="74"/>
      <c r="AO23" s="74"/>
      <c r="AP23" s="74"/>
      <c r="AQ23" s="76"/>
      <c r="AR23" s="1"/>
      <c r="AS23" s="75"/>
      <c r="AT23" s="74"/>
      <c r="AU23" s="74"/>
      <c r="AV23" s="74"/>
      <c r="AW23" s="76"/>
      <c r="AX23" s="1"/>
      <c r="AY23" s="75"/>
      <c r="AZ23" s="74"/>
      <c r="BA23" s="74"/>
      <c r="BB23" s="74"/>
      <c r="BC23" s="76"/>
      <c r="BD23" s="1"/>
      <c r="BE23" s="75"/>
      <c r="BF23" s="74"/>
      <c r="BG23" s="74"/>
      <c r="BH23" s="74"/>
      <c r="BI23" s="76"/>
      <c r="BJ23" s="1"/>
      <c r="BK23" s="75"/>
      <c r="BL23" s="74"/>
      <c r="BM23" s="74"/>
      <c r="BN23" s="74"/>
      <c r="BO23" s="77"/>
      <c r="BP23" s="64"/>
      <c r="BQ23" s="75"/>
      <c r="BR23" s="74"/>
      <c r="BS23" s="74"/>
      <c r="BT23" s="74"/>
      <c r="BU23" s="77"/>
      <c r="BV23" s="1"/>
      <c r="BW23" s="75"/>
      <c r="BX23" s="78"/>
      <c r="BY23" s="78"/>
      <c r="BZ23" s="78"/>
      <c r="CA23" s="77"/>
      <c r="CB23" s="1"/>
      <c r="CC23" s="75"/>
      <c r="CD23" s="78"/>
      <c r="CE23" s="77"/>
      <c r="CF23" s="1"/>
    </row>
    <row r="24" spans="1:84" s="32" customFormat="1" x14ac:dyDescent="0.2">
      <c r="A24" s="68" t="s">
        <v>69</v>
      </c>
      <c r="B24" s="69"/>
      <c r="C24" s="70">
        <v>60.100000000000009</v>
      </c>
      <c r="D24" s="71">
        <v>86.3</v>
      </c>
      <c r="E24" s="71">
        <v>103.99999999999994</v>
      </c>
      <c r="F24" s="71">
        <v>118.89999999999999</v>
      </c>
      <c r="G24" s="72">
        <v>369.2999999999999</v>
      </c>
      <c r="H24" s="33"/>
      <c r="I24" s="70">
        <v>65.300000000000011</v>
      </c>
      <c r="J24" s="71">
        <v>96.199999999999974</v>
      </c>
      <c r="K24" s="71">
        <v>82.200000000000031</v>
      </c>
      <c r="L24" s="71">
        <v>126.40000000000012</v>
      </c>
      <c r="M24" s="72">
        <v>370.10000000000008</v>
      </c>
      <c r="N24" s="33"/>
      <c r="O24" s="70">
        <v>135.59999999999997</v>
      </c>
      <c r="P24" s="71">
        <v>89.5</v>
      </c>
      <c r="Q24" s="71">
        <v>165.5</v>
      </c>
      <c r="R24" s="71">
        <v>127.90000000000003</v>
      </c>
      <c r="S24" s="72">
        <v>518.5</v>
      </c>
      <c r="T24" s="33"/>
      <c r="U24" s="70">
        <v>72.499999999999972</v>
      </c>
      <c r="V24" s="71">
        <v>95.2</v>
      </c>
      <c r="W24" s="71">
        <v>-77.399999999999935</v>
      </c>
      <c r="X24" s="71">
        <v>118.30000000000004</v>
      </c>
      <c r="Y24" s="72">
        <v>208.59999999999994</v>
      </c>
      <c r="Z24" s="33"/>
      <c r="AA24" s="70">
        <v>102.1</v>
      </c>
      <c r="AB24" s="71">
        <v>161.30000000000007</v>
      </c>
      <c r="AC24" s="71">
        <v>183.89999999999995</v>
      </c>
      <c r="AD24" s="71">
        <v>151.20000000000005</v>
      </c>
      <c r="AE24" s="72">
        <v>598.49999999999989</v>
      </c>
      <c r="AF24" s="33"/>
      <c r="AG24" s="70">
        <v>114.19999999999996</v>
      </c>
      <c r="AH24" s="71">
        <v>158.69999999999996</v>
      </c>
      <c r="AI24" s="71">
        <v>160.39999999999989</v>
      </c>
      <c r="AJ24" s="71">
        <v>195.09999999999997</v>
      </c>
      <c r="AK24" s="72">
        <v>628.4</v>
      </c>
      <c r="AL24" s="33"/>
      <c r="AM24" s="70">
        <v>79.800000000000011</v>
      </c>
      <c r="AN24" s="71">
        <v>136.60000000000011</v>
      </c>
      <c r="AO24" s="71">
        <v>179.30000000000007</v>
      </c>
      <c r="AP24" s="71">
        <v>161.7000000000001</v>
      </c>
      <c r="AQ24" s="72">
        <v>557.4</v>
      </c>
      <c r="AR24" s="33"/>
      <c r="AS24" s="70">
        <v>70.299999999999969</v>
      </c>
      <c r="AT24" s="71">
        <v>122.89999999999991</v>
      </c>
      <c r="AU24" s="71">
        <v>169.1999999999999</v>
      </c>
      <c r="AV24" s="71">
        <v>241</v>
      </c>
      <c r="AW24" s="72">
        <v>603.4000000000002</v>
      </c>
      <c r="AX24" s="33"/>
      <c r="AY24" s="70">
        <v>67.60000000000008</v>
      </c>
      <c r="AZ24" s="71">
        <v>203.70000000000005</v>
      </c>
      <c r="BA24" s="71">
        <v>282.80000000000013</v>
      </c>
      <c r="BB24" s="71">
        <v>311.90000000000009</v>
      </c>
      <c r="BC24" s="72">
        <v>865.99999999999955</v>
      </c>
      <c r="BD24" s="33"/>
      <c r="BE24" s="70">
        <v>117.30000000000005</v>
      </c>
      <c r="BF24" s="71">
        <v>293.2000000000001</v>
      </c>
      <c r="BG24" s="71">
        <v>325.7999999999999</v>
      </c>
      <c r="BH24" s="71">
        <v>271.79999999999961</v>
      </c>
      <c r="BI24" s="72">
        <v>1008.0999999999996</v>
      </c>
      <c r="BJ24" s="33"/>
      <c r="BK24" s="70">
        <v>120.8000000000001</v>
      </c>
      <c r="BL24" s="71">
        <v>277.10000000000008</v>
      </c>
      <c r="BM24" s="71">
        <v>269.00000000000023</v>
      </c>
      <c r="BN24" s="71">
        <v>220.20000000000044</v>
      </c>
      <c r="BO24" s="72">
        <v>887.10000000000025</v>
      </c>
      <c r="BP24" s="33"/>
      <c r="BQ24" s="70">
        <v>107.39999999999995</v>
      </c>
      <c r="BR24" s="71">
        <v>253.19999999999987</v>
      </c>
      <c r="BS24" s="71">
        <v>357.40000000000003</v>
      </c>
      <c r="BT24" s="71">
        <v>314.70000000000232</v>
      </c>
      <c r="BU24" s="72">
        <v>1032.7000000000014</v>
      </c>
      <c r="BV24" s="33"/>
      <c r="BW24" s="70">
        <f>BW20+BW22</f>
        <v>147.20000000000002</v>
      </c>
      <c r="BX24" s="73">
        <f>BX20+BX22</f>
        <v>284.99999999999955</v>
      </c>
      <c r="BY24" s="73">
        <f>BY20+BY22</f>
        <v>337.50000000000011</v>
      </c>
      <c r="BZ24" s="73">
        <f>BZ20+BZ22</f>
        <v>360.69999999999902</v>
      </c>
      <c r="CA24" s="72">
        <f>CA20+CA22</f>
        <v>1130.3999999999987</v>
      </c>
      <c r="CB24" s="33"/>
      <c r="CC24" s="70">
        <f>CC20+CC22</f>
        <v>-33.899999999999949</v>
      </c>
      <c r="CD24" s="73">
        <f>CD20+CD22</f>
        <v>258.80000000000041</v>
      </c>
      <c r="CE24" s="72">
        <f>CE20+CE22</f>
        <v>224.90000000000046</v>
      </c>
      <c r="CF24" s="33"/>
    </row>
    <row r="25" spans="1:84" x14ac:dyDescent="0.2">
      <c r="A25" s="31" t="s">
        <v>62</v>
      </c>
      <c r="B25" s="23"/>
      <c r="C25" s="24">
        <v>0.101025382417213</v>
      </c>
      <c r="D25" s="23">
        <v>0.13034284851230932</v>
      </c>
      <c r="E25" s="23">
        <v>0.16267792898482708</v>
      </c>
      <c r="F25" s="23">
        <v>0.16305540318156883</v>
      </c>
      <c r="G25" s="25">
        <v>0.14065892211007422</v>
      </c>
      <c r="H25" s="1"/>
      <c r="I25" s="24">
        <v>0.10852584344357655</v>
      </c>
      <c r="J25" s="23">
        <v>0.14490134056333781</v>
      </c>
      <c r="K25" s="23">
        <v>0.12589983152090678</v>
      </c>
      <c r="L25" s="23">
        <v>0.14707935769141273</v>
      </c>
      <c r="M25" s="25">
        <v>0.13323013787393356</v>
      </c>
      <c r="N25" s="1"/>
      <c r="O25" s="24">
        <v>0.22398414271555991</v>
      </c>
      <c r="P25" s="23">
        <v>0.13336313515124423</v>
      </c>
      <c r="Q25" s="23">
        <v>0.23192264573991031</v>
      </c>
      <c r="R25" s="23">
        <v>0.17026091586794465</v>
      </c>
      <c r="S25" s="25">
        <v>0.18914383686572064</v>
      </c>
      <c r="T25" s="1"/>
      <c r="U25" s="24">
        <v>0.12344627958453938</v>
      </c>
      <c r="V25" s="23">
        <v>0.13194733194733196</v>
      </c>
      <c r="W25" s="23">
        <v>-9.8875830352580407E-2</v>
      </c>
      <c r="X25" s="23">
        <v>0.15058553971486766</v>
      </c>
      <c r="Y25" s="25">
        <v>7.2501042680383695E-2</v>
      </c>
      <c r="Z25" s="1"/>
      <c r="AA25" s="24">
        <v>0.1368632707774799</v>
      </c>
      <c r="AB25" s="23">
        <v>0.17825174052381484</v>
      </c>
      <c r="AC25" s="23">
        <v>0.18784473953013273</v>
      </c>
      <c r="AD25" s="23">
        <v>0.17067389095834748</v>
      </c>
      <c r="AE25" s="25">
        <v>0.17023152625291538</v>
      </c>
      <c r="AF25" s="1"/>
      <c r="AG25" s="24">
        <v>0.14312570497556079</v>
      </c>
      <c r="AH25" s="23">
        <v>0.17524293286219075</v>
      </c>
      <c r="AI25" s="23">
        <v>0.15123514991514228</v>
      </c>
      <c r="AJ25" s="23">
        <v>0.17069116360454939</v>
      </c>
      <c r="AK25" s="25">
        <v>0.16083540221647769</v>
      </c>
      <c r="AL25" s="1"/>
      <c r="AM25" s="24">
        <v>8.553971486761712E-2</v>
      </c>
      <c r="AN25" s="23">
        <v>0.12097059865391437</v>
      </c>
      <c r="AO25" s="23">
        <v>0.15071026309153573</v>
      </c>
      <c r="AP25" s="23">
        <v>0.13829969209716053</v>
      </c>
      <c r="AQ25" s="25">
        <v>0.12608007238181407</v>
      </c>
      <c r="AR25" s="1"/>
      <c r="AS25" s="24">
        <v>6.8800156586416097E-2</v>
      </c>
      <c r="AT25" s="23">
        <v>0.10791114233031866</v>
      </c>
      <c r="AU25" s="23">
        <v>0.1424482236066677</v>
      </c>
      <c r="AV25" s="23">
        <v>0.17208139950017851</v>
      </c>
      <c r="AW25" s="25">
        <v>0.12705832806906722</v>
      </c>
      <c r="AX25" s="1"/>
      <c r="AY25" s="24">
        <v>6.1071460836570668E-2</v>
      </c>
      <c r="AZ25" s="23">
        <v>0.13838315217391309</v>
      </c>
      <c r="BA25" s="23">
        <v>0.16174788377945556</v>
      </c>
      <c r="BB25" s="23">
        <v>0.17178894029521927</v>
      </c>
      <c r="BC25" s="25">
        <v>0.14097576063422806</v>
      </c>
      <c r="BD25" s="1"/>
      <c r="BE25" s="24">
        <v>8.628172122103718E-2</v>
      </c>
      <c r="BF25" s="23">
        <v>0.16565907678399913</v>
      </c>
      <c r="BG25" s="23">
        <v>0.19001516388662074</v>
      </c>
      <c r="BH25" s="23">
        <v>0.1539158502746473</v>
      </c>
      <c r="BI25" s="25">
        <v>0.15251365376178153</v>
      </c>
      <c r="BJ25" s="1"/>
      <c r="BK25" s="24">
        <v>7.7252669949478867E-2</v>
      </c>
      <c r="BL25" s="23">
        <v>0.14051724137931038</v>
      </c>
      <c r="BM25" s="23">
        <v>0.14498221407782699</v>
      </c>
      <c r="BN25" s="23">
        <v>0.10788829005389533</v>
      </c>
      <c r="BO25" s="25">
        <v>0.11936061140189182</v>
      </c>
      <c r="BP25" s="64"/>
      <c r="BQ25" s="24">
        <v>6.1224489795918338E-2</v>
      </c>
      <c r="BR25" s="23">
        <v>0.11901292596944765</v>
      </c>
      <c r="BS25" s="23">
        <v>0.15906359873603632</v>
      </c>
      <c r="BT25" s="23">
        <v>0.12755350194552614</v>
      </c>
      <c r="BU25" s="25">
        <v>0.12014006840550051</v>
      </c>
      <c r="BV25" s="1"/>
      <c r="BW25" s="24">
        <f>BW24/BW4</f>
        <v>7.0752223023311717E-2</v>
      </c>
      <c r="BX25" s="47">
        <f>BX24/BX4</f>
        <v>0.12291370164316193</v>
      </c>
      <c r="BY25" s="47">
        <f>BY24/BY4</f>
        <v>0.14191405264485751</v>
      </c>
      <c r="BZ25" s="47">
        <f>BZ24/BZ4</f>
        <v>0.14041029234302585</v>
      </c>
      <c r="CA25" s="25">
        <f>CA24/CA4</f>
        <v>0.12094625680750659</v>
      </c>
      <c r="CB25" s="1"/>
      <c r="CC25" s="24">
        <f>CC24/CC4</f>
        <v>-1.4726324934839248E-2</v>
      </c>
      <c r="CD25" s="47">
        <f>CD24/CD4</f>
        <v>0.11159020351845482</v>
      </c>
      <c r="CE25" s="25">
        <f>CE24/CE4</f>
        <v>4.8667012897083112E-2</v>
      </c>
      <c r="CF25" s="1"/>
    </row>
    <row r="26" spans="1:84" ht="5.25" customHeight="1" x14ac:dyDescent="0.2">
      <c r="A26" s="30"/>
      <c r="B26" s="74"/>
      <c r="C26" s="75"/>
      <c r="D26" s="74"/>
      <c r="E26" s="74"/>
      <c r="F26" s="74"/>
      <c r="G26" s="76"/>
      <c r="H26" s="1"/>
      <c r="I26" s="75"/>
      <c r="J26" s="74"/>
      <c r="K26" s="74"/>
      <c r="L26" s="74"/>
      <c r="M26" s="76"/>
      <c r="N26" s="1"/>
      <c r="O26" s="75"/>
      <c r="P26" s="74"/>
      <c r="Q26" s="74"/>
      <c r="R26" s="74"/>
      <c r="S26" s="76"/>
      <c r="T26" s="1"/>
      <c r="U26" s="75"/>
      <c r="V26" s="74"/>
      <c r="W26" s="74"/>
      <c r="X26" s="74"/>
      <c r="Y26" s="76"/>
      <c r="Z26" s="1"/>
      <c r="AA26" s="75"/>
      <c r="AB26" s="74"/>
      <c r="AC26" s="74"/>
      <c r="AD26" s="74"/>
      <c r="AE26" s="76"/>
      <c r="AF26" s="1"/>
      <c r="AG26" s="75"/>
      <c r="AH26" s="74"/>
      <c r="AI26" s="74"/>
      <c r="AJ26" s="74"/>
      <c r="AK26" s="76"/>
      <c r="AL26" s="1"/>
      <c r="AM26" s="75"/>
      <c r="AN26" s="74"/>
      <c r="AO26" s="74"/>
      <c r="AP26" s="74"/>
      <c r="AQ26" s="76"/>
      <c r="AR26" s="1"/>
      <c r="AS26" s="75"/>
      <c r="AT26" s="74"/>
      <c r="AU26" s="74"/>
      <c r="AV26" s="74"/>
      <c r="AW26" s="76"/>
      <c r="AX26" s="1"/>
      <c r="AY26" s="75"/>
      <c r="AZ26" s="74"/>
      <c r="BA26" s="74"/>
      <c r="BB26" s="74"/>
      <c r="BC26" s="76"/>
      <c r="BD26" s="1"/>
      <c r="BE26" s="75"/>
      <c r="BF26" s="74"/>
      <c r="BG26" s="74"/>
      <c r="BH26" s="74"/>
      <c r="BI26" s="76"/>
      <c r="BJ26" s="1"/>
      <c r="BK26" s="75"/>
      <c r="BL26" s="74"/>
      <c r="BM26" s="74"/>
      <c r="BN26" s="74"/>
      <c r="BO26" s="77"/>
      <c r="BP26" s="64"/>
      <c r="BQ26" s="75"/>
      <c r="BR26" s="74"/>
      <c r="BS26" s="74"/>
      <c r="BT26" s="74"/>
      <c r="BU26" s="77"/>
      <c r="BV26" s="1"/>
      <c r="BW26" s="75"/>
      <c r="BX26" s="78"/>
      <c r="BY26" s="78"/>
      <c r="BZ26" s="78"/>
      <c r="CA26" s="77"/>
      <c r="CB26" s="1"/>
      <c r="CC26" s="75"/>
      <c r="CD26" s="78"/>
      <c r="CE26" s="77"/>
      <c r="CF26" s="1"/>
    </row>
    <row r="27" spans="1:84" s="32" customFormat="1" x14ac:dyDescent="0.2">
      <c r="A27" s="79" t="s">
        <v>70</v>
      </c>
      <c r="B27" s="69"/>
      <c r="C27" s="80">
        <v>18.8</v>
      </c>
      <c r="D27" s="69">
        <v>29.5</v>
      </c>
      <c r="E27" s="69">
        <v>34.5</v>
      </c>
      <c r="F27" s="69">
        <v>39.799999999999997</v>
      </c>
      <c r="G27" s="55">
        <v>122.6</v>
      </c>
      <c r="H27" s="33"/>
      <c r="I27" s="80">
        <v>21.6</v>
      </c>
      <c r="J27" s="69">
        <v>31.6</v>
      </c>
      <c r="K27" s="69">
        <v>25.9</v>
      </c>
      <c r="L27" s="69">
        <v>37.200000000000017</v>
      </c>
      <c r="M27" s="55">
        <v>116.30000000000001</v>
      </c>
      <c r="N27" s="33"/>
      <c r="O27" s="80">
        <v>47.7</v>
      </c>
      <c r="P27" s="69">
        <v>31.9</v>
      </c>
      <c r="Q27" s="69">
        <v>57.8</v>
      </c>
      <c r="R27" s="69">
        <v>34.799999999999997</v>
      </c>
      <c r="S27" s="55">
        <v>172.2</v>
      </c>
      <c r="T27" s="33"/>
      <c r="U27" s="80">
        <v>22.7</v>
      </c>
      <c r="V27" s="69">
        <v>28.700000000000003</v>
      </c>
      <c r="W27" s="69">
        <v>45.5</v>
      </c>
      <c r="X27" s="69">
        <v>32.120000000000005</v>
      </c>
      <c r="Y27" s="55">
        <v>129.02000000000001</v>
      </c>
      <c r="Z27" s="33"/>
      <c r="AA27" s="80">
        <v>32.299999999999997</v>
      </c>
      <c r="AB27" s="69">
        <v>49.8</v>
      </c>
      <c r="AC27" s="69">
        <v>56.9</v>
      </c>
      <c r="AD27" s="69">
        <v>23.599999999999998</v>
      </c>
      <c r="AE27" s="55">
        <v>162.6</v>
      </c>
      <c r="AF27" s="33"/>
      <c r="AG27" s="80">
        <v>33.4</v>
      </c>
      <c r="AH27" s="69">
        <v>47.4</v>
      </c>
      <c r="AI27" s="69">
        <v>47.899999999999991</v>
      </c>
      <c r="AJ27" s="69">
        <v>24</v>
      </c>
      <c r="AK27" s="55">
        <v>152.69999999999999</v>
      </c>
      <c r="AL27" s="33"/>
      <c r="AM27" s="80">
        <v>20.2</v>
      </c>
      <c r="AN27" s="69">
        <v>35.799999999999997</v>
      </c>
      <c r="AO27" s="69">
        <v>46.9</v>
      </c>
      <c r="AP27" s="69">
        <v>35.1</v>
      </c>
      <c r="AQ27" s="55">
        <v>138</v>
      </c>
      <c r="AR27" s="33"/>
      <c r="AS27" s="80">
        <v>17</v>
      </c>
      <c r="AT27" s="69">
        <v>29.6</v>
      </c>
      <c r="AU27" s="69">
        <v>42.4</v>
      </c>
      <c r="AV27" s="69">
        <v>59.400000000000006</v>
      </c>
      <c r="AW27" s="55">
        <v>148.4</v>
      </c>
      <c r="AX27" s="33"/>
      <c r="AY27" s="80">
        <v>17.3</v>
      </c>
      <c r="AZ27" s="69">
        <v>52.2</v>
      </c>
      <c r="BA27" s="69">
        <v>80.599999999999994</v>
      </c>
      <c r="BB27" s="69">
        <v>61.5</v>
      </c>
      <c r="BC27" s="55">
        <v>211.6</v>
      </c>
      <c r="BD27" s="33"/>
      <c r="BE27" s="80">
        <v>28.6</v>
      </c>
      <c r="BF27" s="69">
        <v>71.5</v>
      </c>
      <c r="BG27" s="69">
        <v>79.5</v>
      </c>
      <c r="BH27" s="69">
        <v>77.299999999999983</v>
      </c>
      <c r="BI27" s="55">
        <v>256.89999999999998</v>
      </c>
      <c r="BJ27" s="33"/>
      <c r="BK27" s="80">
        <v>30.8</v>
      </c>
      <c r="BL27" s="69">
        <v>70.7</v>
      </c>
      <c r="BM27" s="69">
        <v>68.599999999999994</v>
      </c>
      <c r="BN27" s="69">
        <v>59.200000000000017</v>
      </c>
      <c r="BO27" s="55">
        <v>229.3</v>
      </c>
      <c r="BP27" s="33"/>
      <c r="BQ27" s="80">
        <v>26.3</v>
      </c>
      <c r="BR27" s="69">
        <v>62</v>
      </c>
      <c r="BS27" s="69">
        <v>87.6</v>
      </c>
      <c r="BT27" s="69">
        <v>77.90000000000002</v>
      </c>
      <c r="BU27" s="55">
        <v>253.8</v>
      </c>
      <c r="BV27" s="33"/>
      <c r="BW27" s="80">
        <v>35.299999999999997</v>
      </c>
      <c r="BX27" s="81">
        <v>68.400000000000006</v>
      </c>
      <c r="BY27" s="81">
        <v>81.100000000000009</v>
      </c>
      <c r="BZ27" s="81">
        <f>CA27-BY27-BX27-BW27</f>
        <v>87.3</v>
      </c>
      <c r="CA27" s="55">
        <f>271.3+0.8</f>
        <v>272.10000000000002</v>
      </c>
      <c r="CB27" s="33"/>
      <c r="CC27" s="80">
        <v>-8.5</v>
      </c>
      <c r="CD27" s="81">
        <f>CE27-CC27</f>
        <v>64.7</v>
      </c>
      <c r="CE27" s="55">
        <v>56.2</v>
      </c>
      <c r="CF27" s="33"/>
    </row>
    <row r="28" spans="1:84" x14ac:dyDescent="0.2">
      <c r="A28" s="31" t="s">
        <v>62</v>
      </c>
      <c r="B28" s="23"/>
      <c r="C28" s="24">
        <v>0.31281198003327781</v>
      </c>
      <c r="D28" s="23">
        <v>0.34183082271147164</v>
      </c>
      <c r="E28" s="23">
        <v>0.33173076923076938</v>
      </c>
      <c r="F28" s="23">
        <v>0.3347350714886459</v>
      </c>
      <c r="G28" s="25">
        <v>0.33197942052531826</v>
      </c>
      <c r="H28" s="1"/>
      <c r="I28" s="24">
        <v>0.33078101071975496</v>
      </c>
      <c r="J28" s="23">
        <v>0.32848232848232861</v>
      </c>
      <c r="K28" s="23">
        <v>0.31508515815085142</v>
      </c>
      <c r="L28" s="23">
        <v>0.29430379746835428</v>
      </c>
      <c r="M28" s="25">
        <v>0.31423939475817342</v>
      </c>
      <c r="N28" s="1"/>
      <c r="O28" s="24">
        <v>0.35176991150442488</v>
      </c>
      <c r="P28" s="23">
        <v>0.35642458100558655</v>
      </c>
      <c r="Q28" s="23">
        <v>0.34924471299093651</v>
      </c>
      <c r="R28" s="23">
        <v>0.27208756841282244</v>
      </c>
      <c r="S28" s="25">
        <v>0.33211186113789776</v>
      </c>
      <c r="T28" s="1"/>
      <c r="U28" s="24">
        <v>0.31310344827586217</v>
      </c>
      <c r="V28" s="23">
        <v>0.30147058823529416</v>
      </c>
      <c r="W28" s="23">
        <v>-0.58785529715762319</v>
      </c>
      <c r="X28" s="23">
        <v>0.271513102282333</v>
      </c>
      <c r="Y28" s="25">
        <v>0.61850431447746912</v>
      </c>
      <c r="Z28" s="1"/>
      <c r="AA28" s="24">
        <v>0.31635651322233105</v>
      </c>
      <c r="AB28" s="23">
        <v>0.30874147551146919</v>
      </c>
      <c r="AC28" s="23">
        <v>0.30940728656878747</v>
      </c>
      <c r="AD28" s="23">
        <v>0.15608465608465602</v>
      </c>
      <c r="AE28" s="25">
        <v>0.27167919799498752</v>
      </c>
      <c r="AF28" s="1"/>
      <c r="AG28" s="24">
        <v>0.29246935201401059</v>
      </c>
      <c r="AH28" s="23">
        <v>0.2986767485822307</v>
      </c>
      <c r="AI28" s="23">
        <v>0.29862842892768093</v>
      </c>
      <c r="AJ28" s="23">
        <v>0.12301383905689392</v>
      </c>
      <c r="AK28" s="25">
        <v>0.24299809038828771</v>
      </c>
      <c r="AL28" s="1"/>
      <c r="AM28" s="24">
        <v>0.25313283208020043</v>
      </c>
      <c r="AN28" s="23">
        <v>0.26207906295754002</v>
      </c>
      <c r="AO28" s="23">
        <v>0.26157278304517556</v>
      </c>
      <c r="AP28" s="23">
        <v>0.21706864564007408</v>
      </c>
      <c r="AQ28" s="25">
        <v>0.24757804090419808</v>
      </c>
      <c r="AR28" s="1"/>
      <c r="AS28" s="24">
        <v>0.24182076813655773</v>
      </c>
      <c r="AT28" s="23">
        <v>0.24084621643612714</v>
      </c>
      <c r="AU28" s="23">
        <v>0.2505910165484635</v>
      </c>
      <c r="AV28" s="23">
        <v>0.24647302904564317</v>
      </c>
      <c r="AW28" s="25">
        <v>0.24593967517401386</v>
      </c>
      <c r="AX28" s="1"/>
      <c r="AY28" s="24">
        <v>0.25591715976331331</v>
      </c>
      <c r="AZ28" s="23">
        <v>0.25625920471281294</v>
      </c>
      <c r="BA28" s="23">
        <v>0.28500707213578486</v>
      </c>
      <c r="BB28" s="23">
        <v>0.19717858287912787</v>
      </c>
      <c r="BC28" s="25">
        <v>0.24434180138568143</v>
      </c>
      <c r="BD28" s="1"/>
      <c r="BE28" s="24">
        <v>0.24381926683716956</v>
      </c>
      <c r="BF28" s="23">
        <v>0.24386084583901765</v>
      </c>
      <c r="BG28" s="23">
        <v>0.24401473296500928</v>
      </c>
      <c r="BH28" s="23">
        <v>0.28440029433406949</v>
      </c>
      <c r="BI28" s="25">
        <v>0.25483582977879188</v>
      </c>
      <c r="BJ28" s="1"/>
      <c r="BK28" s="24">
        <v>0.25496688741721835</v>
      </c>
      <c r="BL28" s="23">
        <v>0.25514254781667262</v>
      </c>
      <c r="BM28" s="23">
        <v>0.25501858736059457</v>
      </c>
      <c r="BN28" s="23">
        <v>0.26884650317892778</v>
      </c>
      <c r="BO28" s="25">
        <v>0.25848269642655841</v>
      </c>
      <c r="BP28" s="64"/>
      <c r="BQ28" s="24">
        <v>0.24487895716946009</v>
      </c>
      <c r="BR28" s="23">
        <v>0.24486571879936822</v>
      </c>
      <c r="BS28" s="23">
        <v>0.24510352546166755</v>
      </c>
      <c r="BT28" s="23">
        <v>0.24753733714648696</v>
      </c>
      <c r="BU28" s="25">
        <v>0.2457635324876534</v>
      </c>
      <c r="BV28" s="1"/>
      <c r="BW28" s="24">
        <f>BW27/BW24</f>
        <v>0.23980978260869559</v>
      </c>
      <c r="BX28" s="47">
        <f>BX27/BX24</f>
        <v>0.24000000000000041</v>
      </c>
      <c r="BY28" s="47">
        <f>BY27/BY24</f>
        <v>0.24029629629629623</v>
      </c>
      <c r="BZ28" s="47">
        <f>BZ27/BZ24</f>
        <v>0.24202938730246806</v>
      </c>
      <c r="CA28" s="25">
        <f>CA27/CA24</f>
        <v>0.24071125265392809</v>
      </c>
      <c r="CB28" s="1"/>
      <c r="CC28" s="24">
        <f>CC27/CC24</f>
        <v>0.25073746312684403</v>
      </c>
      <c r="CD28" s="47">
        <f>CD27/CD24</f>
        <v>0.24999999999999961</v>
      </c>
      <c r="CE28" s="25">
        <f>CE27/CE24</f>
        <v>0.2498888394842147</v>
      </c>
      <c r="CF28" s="1"/>
    </row>
    <row r="29" spans="1:84" ht="5.25" customHeight="1" x14ac:dyDescent="0.2">
      <c r="A29" s="30"/>
      <c r="B29" s="74"/>
      <c r="C29" s="75"/>
      <c r="D29" s="74"/>
      <c r="E29" s="74"/>
      <c r="F29" s="74"/>
      <c r="G29" s="76"/>
      <c r="H29" s="1"/>
      <c r="I29" s="75"/>
      <c r="J29" s="74"/>
      <c r="K29" s="74"/>
      <c r="L29" s="74"/>
      <c r="M29" s="76"/>
      <c r="N29" s="1"/>
      <c r="O29" s="75"/>
      <c r="P29" s="74"/>
      <c r="Q29" s="74"/>
      <c r="R29" s="74"/>
      <c r="S29" s="76"/>
      <c r="T29" s="1"/>
      <c r="U29" s="75"/>
      <c r="V29" s="74"/>
      <c r="W29" s="74"/>
      <c r="X29" s="74"/>
      <c r="Y29" s="76"/>
      <c r="Z29" s="1"/>
      <c r="AA29" s="75"/>
      <c r="AB29" s="74"/>
      <c r="AC29" s="74"/>
      <c r="AD29" s="74"/>
      <c r="AE29" s="76"/>
      <c r="AF29" s="1"/>
      <c r="AG29" s="75"/>
      <c r="AH29" s="74"/>
      <c r="AI29" s="74"/>
      <c r="AJ29" s="74"/>
      <c r="AK29" s="76"/>
      <c r="AL29" s="1"/>
      <c r="AM29" s="75"/>
      <c r="AN29" s="74"/>
      <c r="AO29" s="74"/>
      <c r="AP29" s="74"/>
      <c r="AQ29" s="76"/>
      <c r="AR29" s="1"/>
      <c r="AS29" s="75"/>
      <c r="AT29" s="74"/>
      <c r="AU29" s="74"/>
      <c r="AV29" s="74"/>
      <c r="AW29" s="76"/>
      <c r="AX29" s="1"/>
      <c r="AY29" s="75"/>
      <c r="AZ29" s="74"/>
      <c r="BA29" s="74"/>
      <c r="BB29" s="74"/>
      <c r="BC29" s="76"/>
      <c r="BD29" s="1"/>
      <c r="BE29" s="75"/>
      <c r="BF29" s="74"/>
      <c r="BG29" s="74"/>
      <c r="BH29" s="74"/>
      <c r="BI29" s="76"/>
      <c r="BJ29" s="1"/>
      <c r="BK29" s="75"/>
      <c r="BL29" s="74"/>
      <c r="BM29" s="74"/>
      <c r="BN29" s="74"/>
      <c r="BO29" s="76"/>
      <c r="BP29" s="64"/>
      <c r="BQ29" s="75"/>
      <c r="BR29" s="74"/>
      <c r="BS29" s="74"/>
      <c r="BT29" s="74"/>
      <c r="BU29" s="76"/>
      <c r="BV29" s="1"/>
      <c r="BW29" s="75"/>
      <c r="BX29" s="78"/>
      <c r="BY29" s="78"/>
      <c r="BZ29" s="78"/>
      <c r="CA29" s="76"/>
      <c r="CB29" s="1"/>
      <c r="CC29" s="75"/>
      <c r="CD29" s="78"/>
      <c r="CE29" s="77"/>
      <c r="CF29" s="1"/>
    </row>
    <row r="30" spans="1:84" s="32" customFormat="1" x14ac:dyDescent="0.2">
      <c r="A30" s="68" t="s">
        <v>71</v>
      </c>
      <c r="B30" s="69"/>
      <c r="C30" s="70">
        <v>41.300000000000011</v>
      </c>
      <c r="D30" s="71">
        <v>56.8</v>
      </c>
      <c r="E30" s="71">
        <v>69.499999999999943</v>
      </c>
      <c r="F30" s="71">
        <v>79.099999999999994</v>
      </c>
      <c r="G30" s="72">
        <v>246.6999999999999</v>
      </c>
      <c r="H30" s="33"/>
      <c r="I30" s="70">
        <v>43.70000000000001</v>
      </c>
      <c r="J30" s="71">
        <v>64.599999999999966</v>
      </c>
      <c r="K30" s="71">
        <v>56.300000000000033</v>
      </c>
      <c r="L30" s="71">
        <v>89.200000000000102</v>
      </c>
      <c r="M30" s="72">
        <v>253.80000000000007</v>
      </c>
      <c r="N30" s="33"/>
      <c r="O30" s="70">
        <v>87.899999999999963</v>
      </c>
      <c r="P30" s="71">
        <v>57.6</v>
      </c>
      <c r="Q30" s="71">
        <v>107.7</v>
      </c>
      <c r="R30" s="71">
        <v>93.100000000000037</v>
      </c>
      <c r="S30" s="72">
        <v>346.3</v>
      </c>
      <c r="T30" s="33"/>
      <c r="U30" s="70">
        <v>49.799999999999969</v>
      </c>
      <c r="V30" s="71">
        <v>66.5</v>
      </c>
      <c r="W30" s="71">
        <v>-122.89999999999993</v>
      </c>
      <c r="X30" s="71">
        <v>86.180000000000035</v>
      </c>
      <c r="Y30" s="72">
        <v>79.579999999999927</v>
      </c>
      <c r="Z30" s="33"/>
      <c r="AA30" s="70">
        <v>69.8</v>
      </c>
      <c r="AB30" s="71">
        <v>111.50000000000007</v>
      </c>
      <c r="AC30" s="71">
        <v>126.99999999999994</v>
      </c>
      <c r="AD30" s="71">
        <v>127.60000000000005</v>
      </c>
      <c r="AE30" s="72">
        <v>435.89999999999986</v>
      </c>
      <c r="AF30" s="33"/>
      <c r="AG30" s="70">
        <v>80.799999999999955</v>
      </c>
      <c r="AH30" s="71">
        <v>111.29999999999995</v>
      </c>
      <c r="AI30" s="71">
        <v>112.4999999999999</v>
      </c>
      <c r="AJ30" s="71">
        <v>171.09999999999997</v>
      </c>
      <c r="AK30" s="72">
        <v>475.7</v>
      </c>
      <c r="AL30" s="33"/>
      <c r="AM30" s="70">
        <v>59.600000000000009</v>
      </c>
      <c r="AN30" s="71">
        <v>100.80000000000011</v>
      </c>
      <c r="AO30" s="71">
        <v>132.40000000000006</v>
      </c>
      <c r="AP30" s="71">
        <v>126.60000000000011</v>
      </c>
      <c r="AQ30" s="72">
        <v>419.4</v>
      </c>
      <c r="AR30" s="33"/>
      <c r="AS30" s="70">
        <v>53.299999999999969</v>
      </c>
      <c r="AT30" s="71">
        <v>93.299999999999898</v>
      </c>
      <c r="AU30" s="71">
        <v>126.7999999999999</v>
      </c>
      <c r="AV30" s="71">
        <v>181.6</v>
      </c>
      <c r="AW30" s="72">
        <v>455.00000000000023</v>
      </c>
      <c r="AX30" s="33"/>
      <c r="AY30" s="70">
        <v>50.300000000000082</v>
      </c>
      <c r="AZ30" s="71">
        <v>151.50000000000006</v>
      </c>
      <c r="BA30" s="71">
        <v>202.20000000000013</v>
      </c>
      <c r="BB30" s="71">
        <v>250.40000000000009</v>
      </c>
      <c r="BC30" s="72">
        <v>654.39999999999952</v>
      </c>
      <c r="BD30" s="33"/>
      <c r="BE30" s="70">
        <v>88.700000000000045</v>
      </c>
      <c r="BF30" s="71">
        <v>221.7000000000001</v>
      </c>
      <c r="BG30" s="71">
        <v>246.2999999999999</v>
      </c>
      <c r="BH30" s="71">
        <v>194.49999999999963</v>
      </c>
      <c r="BI30" s="72">
        <v>751.19999999999959</v>
      </c>
      <c r="BJ30" s="33"/>
      <c r="BK30" s="70">
        <v>90.000000000000099</v>
      </c>
      <c r="BL30" s="71">
        <v>206.40000000000009</v>
      </c>
      <c r="BM30" s="71">
        <v>200.40000000000023</v>
      </c>
      <c r="BN30" s="71">
        <v>161.00000000000043</v>
      </c>
      <c r="BO30" s="72">
        <v>657.80000000000018</v>
      </c>
      <c r="BP30" s="33"/>
      <c r="BQ30" s="70">
        <v>81.099999999999952</v>
      </c>
      <c r="BR30" s="71">
        <v>191.19999999999987</v>
      </c>
      <c r="BS30" s="71">
        <v>269.80000000000007</v>
      </c>
      <c r="BT30" s="71">
        <v>236.80000000000229</v>
      </c>
      <c r="BU30" s="72">
        <v>778.90000000000146</v>
      </c>
      <c r="BV30" s="33"/>
      <c r="BW30" s="70">
        <f>BW24-BW27</f>
        <v>111.90000000000002</v>
      </c>
      <c r="BX30" s="73">
        <f>BX24-BX27</f>
        <v>216.59999999999954</v>
      </c>
      <c r="BY30" s="73">
        <f>BY24-BY27</f>
        <v>256.40000000000009</v>
      </c>
      <c r="BZ30" s="73">
        <f>BZ24-BZ27</f>
        <v>273.39999999999901</v>
      </c>
      <c r="CA30" s="72">
        <f>CA24-CA27</f>
        <v>858.2999999999987</v>
      </c>
      <c r="CB30" s="33"/>
      <c r="CC30" s="70">
        <f>CC24-CC27</f>
        <v>-25.399999999999949</v>
      </c>
      <c r="CD30" s="73">
        <f>CD24-CD27</f>
        <v>194.10000000000042</v>
      </c>
      <c r="CE30" s="72">
        <f>CE24-CE27</f>
        <v>168.70000000000044</v>
      </c>
      <c r="CF30" s="33"/>
    </row>
    <row r="31" spans="1:84" x14ac:dyDescent="0.2">
      <c r="A31" s="31" t="s">
        <v>62</v>
      </c>
      <c r="B31" s="23"/>
      <c r="C31" s="24">
        <v>6.9423432509665511E-2</v>
      </c>
      <c r="D31" s="23">
        <v>8.5787645370789908E-2</v>
      </c>
      <c r="E31" s="23">
        <v>0.10871265446582191</v>
      </c>
      <c r="F31" s="23">
        <v>0.10847504114097639</v>
      </c>
      <c r="G31" s="25">
        <v>9.3963054656255915E-2</v>
      </c>
      <c r="H31" s="1"/>
      <c r="I31" s="24">
        <v>7.2627555260096399E-2</v>
      </c>
      <c r="J31" s="23">
        <v>9.7303810814881708E-2</v>
      </c>
      <c r="K31" s="23">
        <v>8.6230663194976312E-2</v>
      </c>
      <c r="L31" s="23">
        <v>0.10379334419362357</v>
      </c>
      <c r="M31" s="25">
        <v>9.1363979984880689E-2</v>
      </c>
      <c r="N31" s="1"/>
      <c r="O31" s="24">
        <v>0.14519326065411292</v>
      </c>
      <c r="P31" s="23">
        <v>8.5829235583370592E-2</v>
      </c>
      <c r="Q31" s="23">
        <v>0.15092488789237668</v>
      </c>
      <c r="R31" s="23">
        <v>0.12393503727369547</v>
      </c>
      <c r="S31" s="25">
        <v>0.12632692518148322</v>
      </c>
      <c r="T31" s="1"/>
      <c r="U31" s="24">
        <v>8.4794823769793928E-2</v>
      </c>
      <c r="V31" s="23">
        <v>9.2169092169092165E-2</v>
      </c>
      <c r="W31" s="23">
        <v>-0.1570005109862033</v>
      </c>
      <c r="X31" s="23">
        <v>0.10969959266802448</v>
      </c>
      <c r="Y31" s="25">
        <v>2.7658834978451247E-2</v>
      </c>
      <c r="Z31" s="1"/>
      <c r="AA31" s="24">
        <v>9.3565683646112591E-2</v>
      </c>
      <c r="AB31" s="23">
        <v>0.1232180351420047</v>
      </c>
      <c r="AC31" s="23">
        <v>0.12972420837589371</v>
      </c>
      <c r="AD31" s="23">
        <v>0.14403431538548372</v>
      </c>
      <c r="AE31" s="25">
        <v>0.12398316172706066</v>
      </c>
      <c r="AF31" s="1"/>
      <c r="AG31" s="24">
        <v>0.10126582278481007</v>
      </c>
      <c r="AH31" s="23">
        <v>0.12290194346289747</v>
      </c>
      <c r="AI31" s="23">
        <v>0.10607203469734104</v>
      </c>
      <c r="AJ31" s="23">
        <v>0.1496937882764654</v>
      </c>
      <c r="AK31" s="25">
        <v>0.12175270661104144</v>
      </c>
      <c r="AL31" s="1"/>
      <c r="AM31" s="24">
        <v>6.3886804587844362E-2</v>
      </c>
      <c r="AN31" s="23">
        <v>8.9266737513283831E-2</v>
      </c>
      <c r="AO31" s="23">
        <v>0.11128856014121212</v>
      </c>
      <c r="AP31" s="23">
        <v>0.10827916524119065</v>
      </c>
      <c r="AQ31" s="25">
        <v>9.4865415064465053E-2</v>
      </c>
      <c r="AR31" s="1"/>
      <c r="AS31" s="24">
        <v>5.216284987277351E-2</v>
      </c>
      <c r="AT31" s="23">
        <v>8.1921151988761001E-2</v>
      </c>
      <c r="AU31" s="23">
        <v>0.10675197844755001</v>
      </c>
      <c r="AV31" s="23">
        <v>0.12966797572295607</v>
      </c>
      <c r="AW31" s="25">
        <v>9.5809644135607538E-2</v>
      </c>
      <c r="AX31" s="1"/>
      <c r="AY31" s="24">
        <v>4.5442226036679086E-2</v>
      </c>
      <c r="AZ31" s="23">
        <v>0.10292119565217395</v>
      </c>
      <c r="BA31" s="23">
        <v>0.11564859299931372</v>
      </c>
      <c r="BB31" s="23">
        <v>0.13791584049350084</v>
      </c>
      <c r="BC31" s="25">
        <v>0.10652948932914415</v>
      </c>
      <c r="BD31" s="1"/>
      <c r="BE31" s="24">
        <v>6.5244575211474837E-2</v>
      </c>
      <c r="BF31" s="23">
        <v>0.12526131419854233</v>
      </c>
      <c r="BG31" s="23">
        <v>0.14364866441152449</v>
      </c>
      <c r="BH31" s="23">
        <v>0.11014213715385904</v>
      </c>
      <c r="BI31" s="25">
        <v>0.11364771025280256</v>
      </c>
      <c r="BJ31" s="1"/>
      <c r="BK31" s="24">
        <v>5.7555797147790556E-2</v>
      </c>
      <c r="BL31" s="23">
        <v>0.10466531440162276</v>
      </c>
      <c r="BM31" s="23">
        <v>0.10800905465128825</v>
      </c>
      <c r="BN31" s="23">
        <v>7.8882900538951681E-2</v>
      </c>
      <c r="BO31" s="25">
        <v>8.8507958719608204E-2</v>
      </c>
      <c r="BP31" s="64"/>
      <c r="BQ31" s="24">
        <v>4.6231900581461607E-2</v>
      </c>
      <c r="BR31" s="23">
        <v>8.9870740305522862E-2</v>
      </c>
      <c r="BS31" s="23">
        <v>0.12007654991321379</v>
      </c>
      <c r="BT31" s="23">
        <v>9.5979247730221359E-2</v>
      </c>
      <c r="BU31" s="25">
        <v>9.0614020800856385E-2</v>
      </c>
      <c r="BV31" s="1"/>
      <c r="BW31" s="24">
        <f>BW30/BW4</f>
        <v>5.3785147801009382E-2</v>
      </c>
      <c r="BX31" s="47">
        <f>BX30/BX4</f>
        <v>9.3414413248803022E-2</v>
      </c>
      <c r="BY31" s="47">
        <f>BY30/BY4</f>
        <v>0.10781263140190064</v>
      </c>
      <c r="BZ31" s="47">
        <f>BZ30/BZ4</f>
        <v>0.10642687531628287</v>
      </c>
      <c r="CA31" s="25">
        <f>CA30/CA4</f>
        <v>9.1833131827567999E-2</v>
      </c>
      <c r="CB31" s="1"/>
      <c r="CC31" s="24">
        <f>CC30/CC4</f>
        <v>-1.1033883579496069E-2</v>
      </c>
      <c r="CD31" s="47">
        <f>CD30/CD4</f>
        <v>8.3692652638841167E-2</v>
      </c>
      <c r="CE31" s="25">
        <f>CE30/CE4</f>
        <v>3.6505669523067698E-2</v>
      </c>
      <c r="CF31" s="1"/>
    </row>
    <row r="32" spans="1:84" ht="5.25" customHeight="1" x14ac:dyDescent="0.2">
      <c r="A32" s="30"/>
      <c r="B32" s="23"/>
      <c r="C32" s="24"/>
      <c r="D32" s="23"/>
      <c r="E32" s="23"/>
      <c r="F32" s="23"/>
      <c r="G32" s="25"/>
      <c r="H32" s="1"/>
      <c r="I32" s="24"/>
      <c r="J32" s="23"/>
      <c r="K32" s="23"/>
      <c r="L32" s="23"/>
      <c r="M32" s="25"/>
      <c r="N32" s="1"/>
      <c r="O32" s="24"/>
      <c r="P32" s="23"/>
      <c r="Q32" s="23"/>
      <c r="R32" s="23"/>
      <c r="S32" s="25"/>
      <c r="T32" s="1"/>
      <c r="U32" s="24"/>
      <c r="V32" s="23"/>
      <c r="W32" s="23"/>
      <c r="X32" s="23"/>
      <c r="Y32" s="25"/>
      <c r="Z32" s="1"/>
      <c r="AA32" s="24"/>
      <c r="AB32" s="23"/>
      <c r="AC32" s="23"/>
      <c r="AD32" s="23"/>
      <c r="AE32" s="25"/>
      <c r="AF32" s="1"/>
      <c r="AG32" s="24"/>
      <c r="AH32" s="23"/>
      <c r="AI32" s="23"/>
      <c r="AJ32" s="23"/>
      <c r="AK32" s="25"/>
      <c r="AL32" s="1"/>
      <c r="AM32" s="24"/>
      <c r="AN32" s="23"/>
      <c r="AO32" s="23"/>
      <c r="AP32" s="23"/>
      <c r="AQ32" s="25"/>
      <c r="AR32" s="1"/>
      <c r="AS32" s="24"/>
      <c r="AT32" s="23"/>
      <c r="AU32" s="23"/>
      <c r="AV32" s="23"/>
      <c r="AW32" s="25"/>
      <c r="AX32" s="1"/>
      <c r="AY32" s="24"/>
      <c r="AZ32" s="23"/>
      <c r="BA32" s="23"/>
      <c r="BB32" s="23"/>
      <c r="BC32" s="25"/>
      <c r="BD32" s="1"/>
      <c r="BE32" s="24"/>
      <c r="BF32" s="23"/>
      <c r="BG32" s="23"/>
      <c r="BH32" s="23"/>
      <c r="BI32" s="25"/>
      <c r="BJ32" s="1"/>
      <c r="BK32" s="24"/>
      <c r="BL32" s="23"/>
      <c r="BM32" s="23"/>
      <c r="BN32" s="23"/>
      <c r="BO32" s="25"/>
      <c r="BP32" s="64"/>
      <c r="BQ32" s="24"/>
      <c r="BR32" s="23"/>
      <c r="BS32" s="23"/>
      <c r="BT32" s="23"/>
      <c r="BU32" s="25"/>
      <c r="BV32" s="1"/>
      <c r="BW32" s="24"/>
      <c r="BX32" s="47"/>
      <c r="BY32" s="47"/>
      <c r="BZ32" s="47"/>
      <c r="CA32" s="25"/>
      <c r="CB32" s="1"/>
      <c r="CC32" s="24"/>
      <c r="CD32" s="47"/>
      <c r="CE32" s="25"/>
      <c r="CF32" s="1"/>
    </row>
    <row r="33" spans="1:84" s="32" customFormat="1" x14ac:dyDescent="0.2">
      <c r="A33" s="79" t="s">
        <v>72</v>
      </c>
      <c r="B33" s="69"/>
      <c r="C33" s="80">
        <v>5</v>
      </c>
      <c r="D33" s="69">
        <v>14</v>
      </c>
      <c r="E33" s="69">
        <v>13</v>
      </c>
      <c r="F33" s="69">
        <v>13</v>
      </c>
      <c r="G33" s="55">
        <v>45</v>
      </c>
      <c r="H33" s="33"/>
      <c r="I33" s="80">
        <v>9</v>
      </c>
      <c r="J33" s="69">
        <v>12</v>
      </c>
      <c r="K33" s="69">
        <v>15</v>
      </c>
      <c r="L33" s="69">
        <v>2</v>
      </c>
      <c r="M33" s="55">
        <v>38</v>
      </c>
      <c r="N33" s="33"/>
      <c r="O33" s="80">
        <v>-11</v>
      </c>
      <c r="P33" s="69">
        <v>-8</v>
      </c>
      <c r="Q33" s="69">
        <v>-14</v>
      </c>
      <c r="R33" s="69">
        <v>-45</v>
      </c>
      <c r="S33" s="55">
        <v>-78</v>
      </c>
      <c r="T33" s="33"/>
      <c r="U33" s="80">
        <v>6</v>
      </c>
      <c r="V33" s="69">
        <v>11</v>
      </c>
      <c r="W33" s="69">
        <v>13</v>
      </c>
      <c r="X33" s="69">
        <v>3.9</v>
      </c>
      <c r="Y33" s="55">
        <v>33.9</v>
      </c>
      <c r="Z33" s="33"/>
      <c r="AA33" s="80">
        <v>2</v>
      </c>
      <c r="AB33" s="69">
        <v>6</v>
      </c>
      <c r="AC33" s="69">
        <v>12.879999999999999</v>
      </c>
      <c r="AD33" s="69">
        <v>-38.299999999999997</v>
      </c>
      <c r="AE33" s="55">
        <v>-17.419999999999998</v>
      </c>
      <c r="AF33" s="33"/>
      <c r="AG33" s="80">
        <v>-1</v>
      </c>
      <c r="AH33" s="69">
        <v>2</v>
      </c>
      <c r="AI33" s="69">
        <v>2</v>
      </c>
      <c r="AJ33" s="69">
        <v>-1</v>
      </c>
      <c r="AK33" s="55">
        <v>2</v>
      </c>
      <c r="AL33" s="33"/>
      <c r="AM33" s="80">
        <v>-2</v>
      </c>
      <c r="AN33" s="69">
        <v>1</v>
      </c>
      <c r="AO33" s="69">
        <v>1</v>
      </c>
      <c r="AP33" s="69">
        <v>-6.9999999999999991</v>
      </c>
      <c r="AQ33" s="55">
        <v>-6.9999999999999991</v>
      </c>
      <c r="AR33" s="33"/>
      <c r="AS33" s="80">
        <v>-1</v>
      </c>
      <c r="AT33" s="69">
        <v>-2</v>
      </c>
      <c r="AU33" s="69">
        <v>4</v>
      </c>
      <c r="AV33" s="69">
        <v>-61.7</v>
      </c>
      <c r="AW33" s="55">
        <v>-60.7</v>
      </c>
      <c r="AX33" s="33"/>
      <c r="AY33" s="80">
        <v>-1.2</v>
      </c>
      <c r="AZ33" s="69">
        <v>-1.8</v>
      </c>
      <c r="BA33" s="69">
        <v>-1.1000000000000001</v>
      </c>
      <c r="BB33" s="69">
        <v>-2.5999999999999996</v>
      </c>
      <c r="BC33" s="55">
        <v>-6.7</v>
      </c>
      <c r="BD33" s="33"/>
      <c r="BE33" s="80">
        <v>-2.1</v>
      </c>
      <c r="BF33" s="69">
        <v>-2.9</v>
      </c>
      <c r="BG33" s="69">
        <v>-2.8</v>
      </c>
      <c r="BH33" s="69">
        <v>-5.1000000000000005</v>
      </c>
      <c r="BI33" s="55">
        <v>-12.9</v>
      </c>
      <c r="BJ33" s="33"/>
      <c r="BK33" s="80">
        <v>0</v>
      </c>
      <c r="BL33" s="69">
        <v>0</v>
      </c>
      <c r="BM33" s="69">
        <v>0</v>
      </c>
      <c r="BN33" s="69">
        <v>0</v>
      </c>
      <c r="BO33" s="55">
        <v>0</v>
      </c>
      <c r="BP33" s="33"/>
      <c r="BQ33" s="80">
        <v>0</v>
      </c>
      <c r="BR33" s="69">
        <v>0</v>
      </c>
      <c r="BS33" s="69">
        <v>0</v>
      </c>
      <c r="BT33" s="69">
        <v>0</v>
      </c>
      <c r="BU33" s="55">
        <v>0</v>
      </c>
      <c r="BV33" s="33"/>
      <c r="BW33" s="80">
        <v>0</v>
      </c>
      <c r="BX33" s="81">
        <v>0</v>
      </c>
      <c r="BY33" s="81">
        <v>0</v>
      </c>
      <c r="BZ33" s="81">
        <f>CA33-BY33-BX33-BW33</f>
        <v>0</v>
      </c>
      <c r="CA33" s="55">
        <v>0</v>
      </c>
      <c r="CB33" s="33"/>
      <c r="CC33" s="80">
        <v>0</v>
      </c>
      <c r="CD33" s="81">
        <f>CE33-CC33</f>
        <v>0</v>
      </c>
      <c r="CE33" s="55">
        <v>0</v>
      </c>
      <c r="CF33" s="33"/>
    </row>
    <row r="34" spans="1:84" ht="5.25" customHeight="1" x14ac:dyDescent="0.2">
      <c r="A34" s="30"/>
      <c r="B34" s="74"/>
      <c r="C34" s="75"/>
      <c r="D34" s="74"/>
      <c r="E34" s="74"/>
      <c r="F34" s="74"/>
      <c r="G34" s="77"/>
      <c r="H34" s="1"/>
      <c r="I34" s="75"/>
      <c r="J34" s="74"/>
      <c r="K34" s="74"/>
      <c r="L34" s="74"/>
      <c r="M34" s="77"/>
      <c r="N34" s="1"/>
      <c r="O34" s="75"/>
      <c r="P34" s="74"/>
      <c r="Q34" s="74"/>
      <c r="R34" s="74"/>
      <c r="S34" s="77"/>
      <c r="T34" s="1"/>
      <c r="U34" s="75"/>
      <c r="V34" s="74"/>
      <c r="W34" s="74"/>
      <c r="X34" s="74"/>
      <c r="Y34" s="77"/>
      <c r="Z34" s="1"/>
      <c r="AA34" s="75"/>
      <c r="AB34" s="74"/>
      <c r="AC34" s="74"/>
      <c r="AD34" s="74"/>
      <c r="AE34" s="77"/>
      <c r="AF34" s="1"/>
      <c r="AG34" s="75"/>
      <c r="AH34" s="74"/>
      <c r="AI34" s="74"/>
      <c r="AJ34" s="74"/>
      <c r="AK34" s="77"/>
      <c r="AL34" s="1"/>
      <c r="AM34" s="75"/>
      <c r="AN34" s="74"/>
      <c r="AO34" s="74"/>
      <c r="AP34" s="74"/>
      <c r="AQ34" s="77"/>
      <c r="AR34" s="1"/>
      <c r="AS34" s="75"/>
      <c r="AT34" s="74"/>
      <c r="AU34" s="74"/>
      <c r="AV34" s="74"/>
      <c r="AW34" s="77"/>
      <c r="AX34" s="1"/>
      <c r="AY34" s="75"/>
      <c r="AZ34" s="74"/>
      <c r="BA34" s="74"/>
      <c r="BB34" s="74"/>
      <c r="BC34" s="77"/>
      <c r="BD34" s="1"/>
      <c r="BE34" s="75"/>
      <c r="BF34" s="74"/>
      <c r="BG34" s="74"/>
      <c r="BH34" s="74"/>
      <c r="BI34" s="77"/>
      <c r="BJ34" s="1"/>
      <c r="BK34" s="75"/>
      <c r="BL34" s="74"/>
      <c r="BM34" s="74"/>
      <c r="BN34" s="74"/>
      <c r="BO34" s="77"/>
      <c r="BP34" s="64"/>
      <c r="BQ34" s="75"/>
      <c r="BR34" s="74"/>
      <c r="BS34" s="74"/>
      <c r="BT34" s="74"/>
      <c r="BU34" s="77"/>
      <c r="BV34" s="1"/>
      <c r="BW34" s="75"/>
      <c r="BX34" s="78"/>
      <c r="BY34" s="78"/>
      <c r="BZ34" s="78"/>
      <c r="CA34" s="77"/>
      <c r="CB34" s="1"/>
      <c r="CC34" s="75"/>
      <c r="CD34" s="78"/>
      <c r="CE34" s="77"/>
      <c r="CF34" s="1"/>
    </row>
    <row r="35" spans="1:84" s="32" customFormat="1" x14ac:dyDescent="0.2">
      <c r="A35" s="68" t="s">
        <v>73</v>
      </c>
      <c r="B35" s="69"/>
      <c r="C35" s="70">
        <v>46.300000000000011</v>
      </c>
      <c r="D35" s="71">
        <v>70.8</v>
      </c>
      <c r="E35" s="71">
        <v>82.499999999999943</v>
      </c>
      <c r="F35" s="71">
        <v>92.1</v>
      </c>
      <c r="G35" s="72">
        <v>291.69999999999993</v>
      </c>
      <c r="H35" s="33"/>
      <c r="I35" s="70">
        <v>52.70000000000001</v>
      </c>
      <c r="J35" s="71">
        <v>76.599999999999966</v>
      </c>
      <c r="K35" s="71">
        <v>71.30000000000004</v>
      </c>
      <c r="L35" s="71">
        <v>91.200000000000102</v>
      </c>
      <c r="M35" s="72">
        <v>291.80000000000007</v>
      </c>
      <c r="N35" s="33"/>
      <c r="O35" s="70">
        <v>76.899999999999963</v>
      </c>
      <c r="P35" s="71">
        <v>49.6</v>
      </c>
      <c r="Q35" s="71">
        <v>93.7</v>
      </c>
      <c r="R35" s="71">
        <v>48.100000000000037</v>
      </c>
      <c r="S35" s="72">
        <v>268.3</v>
      </c>
      <c r="T35" s="33"/>
      <c r="U35" s="70">
        <v>55.799999999999969</v>
      </c>
      <c r="V35" s="71">
        <v>77.5</v>
      </c>
      <c r="W35" s="71">
        <v>-109.89999999999993</v>
      </c>
      <c r="X35" s="71">
        <v>90.080000000000041</v>
      </c>
      <c r="Y35" s="72">
        <v>113.47999999999993</v>
      </c>
      <c r="Z35" s="33"/>
      <c r="AA35" s="70">
        <v>71.8</v>
      </c>
      <c r="AB35" s="71">
        <v>117.50000000000007</v>
      </c>
      <c r="AC35" s="71">
        <v>139.87999999999994</v>
      </c>
      <c r="AD35" s="71">
        <v>89.300000000000054</v>
      </c>
      <c r="AE35" s="72">
        <v>418.47999999999985</v>
      </c>
      <c r="AF35" s="33"/>
      <c r="AG35" s="70">
        <v>79.799999999999955</v>
      </c>
      <c r="AH35" s="71">
        <v>113.29999999999995</v>
      </c>
      <c r="AI35" s="71">
        <v>114.4999999999999</v>
      </c>
      <c r="AJ35" s="71">
        <v>170.09999999999997</v>
      </c>
      <c r="AK35" s="72">
        <v>477.7</v>
      </c>
      <c r="AL35" s="33"/>
      <c r="AM35" s="70">
        <v>57.600000000000009</v>
      </c>
      <c r="AN35" s="71">
        <v>101.80000000000011</v>
      </c>
      <c r="AO35" s="71">
        <v>133.40000000000006</v>
      </c>
      <c r="AP35" s="71">
        <v>119.60000000000011</v>
      </c>
      <c r="AQ35" s="72">
        <v>412.4</v>
      </c>
      <c r="AR35" s="33"/>
      <c r="AS35" s="70">
        <v>52.299999999999969</v>
      </c>
      <c r="AT35" s="71">
        <v>91.299999999999898</v>
      </c>
      <c r="AU35" s="71">
        <v>130.7999999999999</v>
      </c>
      <c r="AV35" s="71">
        <v>119.89999999999999</v>
      </c>
      <c r="AW35" s="72">
        <v>394.30000000000024</v>
      </c>
      <c r="AX35" s="33"/>
      <c r="AY35" s="70">
        <v>49.10000000000008</v>
      </c>
      <c r="AZ35" s="71">
        <v>149.70000000000005</v>
      </c>
      <c r="BA35" s="71">
        <v>201.10000000000014</v>
      </c>
      <c r="BB35" s="71">
        <v>247.8000000000001</v>
      </c>
      <c r="BC35" s="72">
        <v>647.69999999999948</v>
      </c>
      <c r="BD35" s="33"/>
      <c r="BE35" s="70">
        <v>86.600000000000051</v>
      </c>
      <c r="BF35" s="71">
        <v>218.8000000000001</v>
      </c>
      <c r="BG35" s="71">
        <v>243.49999999999989</v>
      </c>
      <c r="BH35" s="71">
        <v>189.39999999999964</v>
      </c>
      <c r="BI35" s="72">
        <v>738.29999999999961</v>
      </c>
      <c r="BJ35" s="33"/>
      <c r="BK35" s="70">
        <v>90.000000000000099</v>
      </c>
      <c r="BL35" s="71">
        <v>206.40000000000009</v>
      </c>
      <c r="BM35" s="71">
        <v>200.40000000000023</v>
      </c>
      <c r="BN35" s="71">
        <v>161.00000000000043</v>
      </c>
      <c r="BO35" s="72">
        <v>657.80000000000018</v>
      </c>
      <c r="BP35" s="33"/>
      <c r="BQ35" s="70">
        <v>81.099999999999952</v>
      </c>
      <c r="BR35" s="71">
        <v>191.19999999999987</v>
      </c>
      <c r="BS35" s="71">
        <v>269.80000000000007</v>
      </c>
      <c r="BT35" s="71">
        <v>236.80000000000229</v>
      </c>
      <c r="BU35" s="72">
        <v>778.90000000000146</v>
      </c>
      <c r="BV35" s="33"/>
      <c r="BW35" s="70">
        <f>BW30+BW33</f>
        <v>111.90000000000002</v>
      </c>
      <c r="BX35" s="73">
        <f>BX30+BX33</f>
        <v>216.59999999999954</v>
      </c>
      <c r="BY35" s="73">
        <f>BY30+BY33</f>
        <v>256.40000000000009</v>
      </c>
      <c r="BZ35" s="73">
        <f>BZ30+BZ33</f>
        <v>273.39999999999901</v>
      </c>
      <c r="CA35" s="72">
        <f>CA30+CA33</f>
        <v>858.2999999999987</v>
      </c>
      <c r="CB35" s="33"/>
      <c r="CC35" s="70">
        <f>CC30+CC33</f>
        <v>-25.399999999999949</v>
      </c>
      <c r="CD35" s="73">
        <f>CD30+CD33</f>
        <v>194.10000000000042</v>
      </c>
      <c r="CE35" s="72">
        <f>CE30+CE33</f>
        <v>168.70000000000044</v>
      </c>
      <c r="CF35" s="33"/>
    </row>
    <row r="36" spans="1:84" x14ac:dyDescent="0.2">
      <c r="A36" s="31" t="s">
        <v>62</v>
      </c>
      <c r="B36" s="23"/>
      <c r="C36" s="24">
        <v>7.7828206421247284E-2</v>
      </c>
      <c r="D36" s="23">
        <v>0.10693248753964657</v>
      </c>
      <c r="E36" s="23">
        <v>0.12904739558892531</v>
      </c>
      <c r="F36" s="23">
        <v>0.12630279758639604</v>
      </c>
      <c r="G36" s="25">
        <v>0.11110264711483524</v>
      </c>
      <c r="H36" s="1"/>
      <c r="I36" s="24">
        <v>8.7585175336546459E-2</v>
      </c>
      <c r="J36" s="23">
        <v>0.11537882211176377</v>
      </c>
      <c r="K36" s="23">
        <v>0.10920508500536076</v>
      </c>
      <c r="L36" s="23">
        <v>0.10612054922038643</v>
      </c>
      <c r="M36" s="25">
        <v>0.10504337809136401</v>
      </c>
      <c r="N36" s="1"/>
      <c r="O36" s="24">
        <v>0.12702345556656749</v>
      </c>
      <c r="P36" s="23">
        <v>7.3908508419013558E-2</v>
      </c>
      <c r="Q36" s="23">
        <v>0.13130605381165919</v>
      </c>
      <c r="R36" s="23">
        <v>6.4030883919062878E-2</v>
      </c>
      <c r="S36" s="25">
        <v>9.7873271805347828E-2</v>
      </c>
      <c r="T36" s="1"/>
      <c r="U36" s="24">
        <v>9.5011067597479945E-2</v>
      </c>
      <c r="V36" s="23">
        <v>0.10741510741510742</v>
      </c>
      <c r="W36" s="23">
        <v>-0.14039345937659675</v>
      </c>
      <c r="X36" s="23">
        <v>0.11466395112016298</v>
      </c>
      <c r="Y36" s="25">
        <v>3.9441123314333359E-2</v>
      </c>
      <c r="Z36" s="1"/>
      <c r="AA36" s="24">
        <v>9.6246648793565676E-2</v>
      </c>
      <c r="AB36" s="23">
        <v>0.1298486020554758</v>
      </c>
      <c r="AC36" s="23">
        <v>0.14288049029622057</v>
      </c>
      <c r="AD36" s="23">
        <v>0.10080144485833621</v>
      </c>
      <c r="AE36" s="25">
        <v>0.11902838614255641</v>
      </c>
      <c r="AF36" s="1"/>
      <c r="AG36" s="24">
        <v>0.10001253289885945</v>
      </c>
      <c r="AH36" s="23">
        <v>0.1251104240282685</v>
      </c>
      <c r="AI36" s="23">
        <v>0.10795775975862711</v>
      </c>
      <c r="AJ36" s="23">
        <v>0.14881889763779524</v>
      </c>
      <c r="AK36" s="25">
        <v>0.12226459522407924</v>
      </c>
      <c r="AL36" s="1"/>
      <c r="AM36" s="24">
        <v>6.1742952084896573E-2</v>
      </c>
      <c r="AN36" s="23">
        <v>9.015232022670927E-2</v>
      </c>
      <c r="AO36" s="23">
        <v>0.11212910817853246</v>
      </c>
      <c r="AP36" s="23">
        <v>0.10229216558330491</v>
      </c>
      <c r="AQ36" s="25">
        <v>9.3282062881700961E-2</v>
      </c>
      <c r="AR36" s="1"/>
      <c r="AS36" s="24">
        <v>5.1184184771971002E-2</v>
      </c>
      <c r="AT36" s="23">
        <v>8.0165071560277384E-2</v>
      </c>
      <c r="AU36" s="23">
        <v>0.11011954874557998</v>
      </c>
      <c r="AV36" s="23">
        <v>8.5612281328097103E-2</v>
      </c>
      <c r="AW36" s="25">
        <v>8.3028005895978155E-2</v>
      </c>
      <c r="AX36" s="1"/>
      <c r="AY36" s="24">
        <v>4.4358117264432263E-2</v>
      </c>
      <c r="AZ36" s="23">
        <v>0.10169836956521743</v>
      </c>
      <c r="BA36" s="23">
        <v>0.11501944635094952</v>
      </c>
      <c r="BB36" s="23">
        <v>0.1364838070059485</v>
      </c>
      <c r="BC36" s="25">
        <v>0.1054387992641911</v>
      </c>
      <c r="BD36" s="1"/>
      <c r="BE36" s="24">
        <v>6.3699889665318171E-2</v>
      </c>
      <c r="BF36" s="23">
        <v>0.12362280354822311</v>
      </c>
      <c r="BG36" s="23">
        <v>0.14201563046774751</v>
      </c>
      <c r="BH36" s="23">
        <v>0.10725409139815373</v>
      </c>
      <c r="BI36" s="25">
        <v>0.11169609222529836</v>
      </c>
      <c r="BJ36" s="1"/>
      <c r="BK36" s="24">
        <v>5.7555797147790556E-2</v>
      </c>
      <c r="BL36" s="23">
        <v>0.10466531440162276</v>
      </c>
      <c r="BM36" s="23">
        <v>0.10800905465128825</v>
      </c>
      <c r="BN36" s="23">
        <v>7.8882900538951681E-2</v>
      </c>
      <c r="BO36" s="25">
        <v>8.8507958719608204E-2</v>
      </c>
      <c r="BP36" s="64"/>
      <c r="BQ36" s="24">
        <v>4.6231900581461607E-2</v>
      </c>
      <c r="BR36" s="23">
        <v>8.9870740305522862E-2</v>
      </c>
      <c r="BS36" s="23">
        <v>0.12007654991321379</v>
      </c>
      <c r="BT36" s="23">
        <v>9.5979247730221359E-2</v>
      </c>
      <c r="BU36" s="25">
        <v>9.0614020800856385E-2</v>
      </c>
      <c r="BV36" s="1"/>
      <c r="BW36" s="24">
        <f>BW35/BW4</f>
        <v>5.3785147801009382E-2</v>
      </c>
      <c r="BX36" s="47">
        <f>BX35/BX4</f>
        <v>9.3414413248803022E-2</v>
      </c>
      <c r="BY36" s="47">
        <f>BY35/BY4</f>
        <v>0.10781263140190064</v>
      </c>
      <c r="BZ36" s="47">
        <f>BZ35/BZ4</f>
        <v>0.10642687531628287</v>
      </c>
      <c r="CA36" s="25">
        <f>CA35/CA4</f>
        <v>9.1833131827567999E-2</v>
      </c>
      <c r="CB36" s="1"/>
      <c r="CC36" s="24">
        <f>CC35/CC4</f>
        <v>-1.1033883579496069E-2</v>
      </c>
      <c r="CD36" s="47">
        <f>CD35/CD4</f>
        <v>8.3692652638841167E-2</v>
      </c>
      <c r="CE36" s="25">
        <f>CE35/CE4</f>
        <v>3.6505669523067698E-2</v>
      </c>
      <c r="CF36" s="1"/>
    </row>
    <row r="37" spans="1:84" ht="5.25" customHeight="1" x14ac:dyDescent="0.2">
      <c r="A37" s="30"/>
      <c r="B37" s="74"/>
      <c r="C37" s="75"/>
      <c r="D37" s="74"/>
      <c r="E37" s="74"/>
      <c r="F37" s="74"/>
      <c r="G37" s="76"/>
      <c r="H37" s="1"/>
      <c r="I37" s="75"/>
      <c r="J37" s="74"/>
      <c r="K37" s="74"/>
      <c r="L37" s="74"/>
      <c r="M37" s="76"/>
      <c r="N37" s="1"/>
      <c r="O37" s="75"/>
      <c r="P37" s="74"/>
      <c r="Q37" s="74"/>
      <c r="R37" s="74"/>
      <c r="S37" s="76"/>
      <c r="T37" s="1"/>
      <c r="U37" s="75"/>
      <c r="V37" s="74"/>
      <c r="W37" s="74"/>
      <c r="X37" s="74"/>
      <c r="Y37" s="76"/>
      <c r="Z37" s="1"/>
      <c r="AA37" s="75"/>
      <c r="AB37" s="74"/>
      <c r="AC37" s="74"/>
      <c r="AD37" s="74"/>
      <c r="AE37" s="76"/>
      <c r="AF37" s="1"/>
      <c r="AG37" s="75"/>
      <c r="AH37" s="74"/>
      <c r="AI37" s="74"/>
      <c r="AJ37" s="74"/>
      <c r="AK37" s="76"/>
      <c r="AL37" s="1"/>
      <c r="AM37" s="75"/>
      <c r="AN37" s="74"/>
      <c r="AO37" s="74"/>
      <c r="AP37" s="74"/>
      <c r="AQ37" s="76"/>
      <c r="AR37" s="1"/>
      <c r="AS37" s="75"/>
      <c r="AT37" s="74"/>
      <c r="AU37" s="74"/>
      <c r="AV37" s="74"/>
      <c r="AW37" s="76"/>
      <c r="AX37" s="1"/>
      <c r="AY37" s="75"/>
      <c r="AZ37" s="74"/>
      <c r="BA37" s="74"/>
      <c r="BB37" s="74"/>
      <c r="BC37" s="76"/>
      <c r="BD37" s="1"/>
      <c r="BE37" s="75"/>
      <c r="BF37" s="74"/>
      <c r="BG37" s="74"/>
      <c r="BH37" s="74"/>
      <c r="BI37" s="76"/>
      <c r="BJ37" s="1"/>
      <c r="BK37" s="75"/>
      <c r="BL37" s="74"/>
      <c r="BM37" s="74"/>
      <c r="BN37" s="74"/>
      <c r="BO37" s="77"/>
      <c r="BP37" s="64"/>
      <c r="BQ37" s="75"/>
      <c r="BR37" s="74"/>
      <c r="BS37" s="74"/>
      <c r="BT37" s="74"/>
      <c r="BU37" s="77"/>
      <c r="BV37" s="1"/>
      <c r="BW37" s="75"/>
      <c r="BX37" s="78"/>
      <c r="BY37" s="78"/>
      <c r="BZ37" s="78"/>
      <c r="CA37" s="77"/>
      <c r="CB37" s="1"/>
      <c r="CC37" s="75"/>
      <c r="CD37" s="78"/>
      <c r="CE37" s="77"/>
      <c r="CF37" s="1"/>
    </row>
    <row r="38" spans="1:84" s="32" customFormat="1" x14ac:dyDescent="0.2">
      <c r="A38" s="68" t="s">
        <v>74</v>
      </c>
      <c r="B38" s="69"/>
      <c r="C38" s="70">
        <v>-1.5</v>
      </c>
      <c r="D38" s="71">
        <v>-3.6</v>
      </c>
      <c r="E38" s="71">
        <v>-4</v>
      </c>
      <c r="F38" s="71">
        <v>-3</v>
      </c>
      <c r="G38" s="72">
        <v>-12.1</v>
      </c>
      <c r="H38" s="33"/>
      <c r="I38" s="70">
        <v>-1.2</v>
      </c>
      <c r="J38" s="71">
        <v>-3.4</v>
      </c>
      <c r="K38" s="71">
        <v>-3.1000000000000005</v>
      </c>
      <c r="L38" s="71">
        <v>-5.8999999999999995</v>
      </c>
      <c r="M38" s="72">
        <v>-13.6</v>
      </c>
      <c r="N38" s="33"/>
      <c r="O38" s="70">
        <v>-3.5</v>
      </c>
      <c r="P38" s="71">
        <v>-5.9</v>
      </c>
      <c r="Q38" s="71">
        <v>-6.9</v>
      </c>
      <c r="R38" s="71">
        <v>-3.2</v>
      </c>
      <c r="S38" s="72">
        <v>-19.5</v>
      </c>
      <c r="T38" s="33"/>
      <c r="U38" s="70">
        <v>-6.7</v>
      </c>
      <c r="V38" s="71">
        <v>-13.1</v>
      </c>
      <c r="W38" s="71">
        <v>-12.6</v>
      </c>
      <c r="X38" s="71">
        <v>-7.4</v>
      </c>
      <c r="Y38" s="72">
        <v>-39.799999999999997</v>
      </c>
      <c r="Z38" s="33"/>
      <c r="AA38" s="70">
        <v>-6.7</v>
      </c>
      <c r="AB38" s="71">
        <v>-9.4</v>
      </c>
      <c r="AC38" s="71">
        <v>-14.5</v>
      </c>
      <c r="AD38" s="71">
        <v>-5.9</v>
      </c>
      <c r="AE38" s="72">
        <v>-36.5</v>
      </c>
      <c r="AF38" s="33"/>
      <c r="AG38" s="70">
        <v>-7.3</v>
      </c>
      <c r="AH38" s="71">
        <v>-10.199999999999999</v>
      </c>
      <c r="AI38" s="71">
        <v>-14</v>
      </c>
      <c r="AJ38" s="71">
        <v>-5.8</v>
      </c>
      <c r="AK38" s="72">
        <v>-37.299999999999997</v>
      </c>
      <c r="AL38" s="33"/>
      <c r="AM38" s="70">
        <v>-5.6</v>
      </c>
      <c r="AN38" s="71">
        <v>-11.3</v>
      </c>
      <c r="AO38" s="71">
        <v>-11.9</v>
      </c>
      <c r="AP38" s="71">
        <v>-6.9000000000000039</v>
      </c>
      <c r="AQ38" s="72">
        <v>-35.700000000000003</v>
      </c>
      <c r="AR38" s="33"/>
      <c r="AS38" s="70">
        <v>-4.0999999999999996</v>
      </c>
      <c r="AT38" s="71">
        <v>-8</v>
      </c>
      <c r="AU38" s="71">
        <v>-12.899999999999999</v>
      </c>
      <c r="AV38" s="71">
        <v>-8.4</v>
      </c>
      <c r="AW38" s="72">
        <v>-33.4</v>
      </c>
      <c r="AX38" s="33"/>
      <c r="AY38" s="70">
        <v>-4.4000000000000004</v>
      </c>
      <c r="AZ38" s="71">
        <v>-13.2</v>
      </c>
      <c r="BA38" s="71">
        <v>-18.7</v>
      </c>
      <c r="BB38" s="71">
        <v>-10.6</v>
      </c>
      <c r="BC38" s="72">
        <v>-46.9</v>
      </c>
      <c r="BD38" s="33"/>
      <c r="BE38" s="70">
        <v>-6.8</v>
      </c>
      <c r="BF38" s="71">
        <v>-14.2</v>
      </c>
      <c r="BG38" s="71">
        <v>-22</v>
      </c>
      <c r="BH38" s="71">
        <v>-4.2000000000000028</v>
      </c>
      <c r="BI38" s="72">
        <v>-47.2</v>
      </c>
      <c r="BJ38" s="33"/>
      <c r="BK38" s="70">
        <v>-5.2</v>
      </c>
      <c r="BL38" s="71">
        <v>-15.9</v>
      </c>
      <c r="BM38" s="71">
        <v>-21.1</v>
      </c>
      <c r="BN38" s="71">
        <v>-4.8999999999999995</v>
      </c>
      <c r="BO38" s="72">
        <v>-47.1</v>
      </c>
      <c r="BP38" s="33"/>
      <c r="BQ38" s="70">
        <v>-5.2</v>
      </c>
      <c r="BR38" s="71">
        <v>-11.2</v>
      </c>
      <c r="BS38" s="71">
        <v>-17.100000000000001</v>
      </c>
      <c r="BT38" s="71">
        <v>-5.1000000000000005</v>
      </c>
      <c r="BU38" s="72">
        <v>-38.6</v>
      </c>
      <c r="BV38" s="33"/>
      <c r="BW38" s="70">
        <v>-4</v>
      </c>
      <c r="BX38" s="73">
        <v>-10.199999999999999</v>
      </c>
      <c r="BY38" s="73">
        <v>-13.400000000000002</v>
      </c>
      <c r="BZ38" s="73">
        <f>CA38-BY38-BX38-BW38</f>
        <v>-8.2999999999999972</v>
      </c>
      <c r="CA38" s="72">
        <v>-35.9</v>
      </c>
      <c r="CB38" s="33"/>
      <c r="CC38" s="70">
        <v>-3.6</v>
      </c>
      <c r="CD38" s="73">
        <f>CE38-CC38</f>
        <v>7.8000000000000007</v>
      </c>
      <c r="CE38" s="72">
        <v>4.2</v>
      </c>
      <c r="CF38" s="33"/>
    </row>
    <row r="39" spans="1:84" ht="5.25" customHeight="1" x14ac:dyDescent="0.2">
      <c r="A39" s="30"/>
      <c r="B39" s="26"/>
      <c r="C39" s="27"/>
      <c r="D39" s="26"/>
      <c r="E39" s="26"/>
      <c r="F39" s="26"/>
      <c r="G39" s="76"/>
      <c r="H39" s="1"/>
      <c r="I39" s="27"/>
      <c r="J39" s="26"/>
      <c r="K39" s="26"/>
      <c r="L39" s="26"/>
      <c r="M39" s="76"/>
      <c r="N39" s="1"/>
      <c r="O39" s="27"/>
      <c r="P39" s="26"/>
      <c r="Q39" s="26"/>
      <c r="R39" s="26"/>
      <c r="S39" s="76"/>
      <c r="T39" s="1"/>
      <c r="U39" s="27"/>
      <c r="V39" s="26"/>
      <c r="W39" s="26"/>
      <c r="X39" s="26"/>
      <c r="Y39" s="76"/>
      <c r="Z39" s="1"/>
      <c r="AA39" s="27"/>
      <c r="AB39" s="26"/>
      <c r="AC39" s="26"/>
      <c r="AD39" s="26"/>
      <c r="AE39" s="76"/>
      <c r="AF39" s="1"/>
      <c r="AG39" s="27"/>
      <c r="AH39" s="26"/>
      <c r="AI39" s="26"/>
      <c r="AJ39" s="26"/>
      <c r="AK39" s="76"/>
      <c r="AL39" s="1"/>
      <c r="AM39" s="27"/>
      <c r="AN39" s="26"/>
      <c r="AO39" s="26"/>
      <c r="AP39" s="26"/>
      <c r="AQ39" s="76"/>
      <c r="AR39" s="1"/>
      <c r="AS39" s="27"/>
      <c r="AT39" s="26"/>
      <c r="AU39" s="26"/>
      <c r="AV39" s="26"/>
      <c r="AW39" s="76"/>
      <c r="AX39" s="1"/>
      <c r="AY39" s="27"/>
      <c r="AZ39" s="26"/>
      <c r="BA39" s="26"/>
      <c r="BB39" s="26"/>
      <c r="BC39" s="76"/>
      <c r="BD39" s="1"/>
      <c r="BE39" s="27"/>
      <c r="BF39" s="26"/>
      <c r="BG39" s="26"/>
      <c r="BH39" s="26"/>
      <c r="BI39" s="76"/>
      <c r="BJ39" s="1"/>
      <c r="BK39" s="27"/>
      <c r="BL39" s="26"/>
      <c r="BM39" s="26"/>
      <c r="BN39" s="26"/>
      <c r="BO39" s="28"/>
      <c r="BP39" s="64"/>
      <c r="BQ39" s="27"/>
      <c r="BR39" s="26"/>
      <c r="BS39" s="26"/>
      <c r="BT39" s="26"/>
      <c r="BU39" s="28"/>
      <c r="BV39" s="1"/>
      <c r="BW39" s="27"/>
      <c r="BX39" s="48"/>
      <c r="BY39" s="48"/>
      <c r="BZ39" s="48"/>
      <c r="CA39" s="28"/>
      <c r="CB39" s="1"/>
      <c r="CC39" s="27"/>
      <c r="CD39" s="48"/>
      <c r="CE39" s="28"/>
      <c r="CF39" s="1"/>
    </row>
    <row r="40" spans="1:84" ht="15" customHeight="1" thickBot="1" x14ac:dyDescent="0.25">
      <c r="A40" s="51" t="s">
        <v>75</v>
      </c>
      <c r="B40" s="69"/>
      <c r="C40" s="82">
        <v>0.27</v>
      </c>
      <c r="D40" s="83">
        <v>0.42</v>
      </c>
      <c r="E40" s="83">
        <v>0.49</v>
      </c>
      <c r="F40" s="83">
        <v>0.57999999999999996</v>
      </c>
      <c r="G40" s="84">
        <v>1.7599999999999998</v>
      </c>
      <c r="H40" s="1"/>
      <c r="I40" s="82">
        <v>0.33</v>
      </c>
      <c r="J40" s="83">
        <v>0.47</v>
      </c>
      <c r="K40" s="83">
        <v>0.45</v>
      </c>
      <c r="L40" s="83">
        <v>0.56999999999999995</v>
      </c>
      <c r="M40" s="84">
        <v>1.8199999999999998</v>
      </c>
      <c r="N40" s="1"/>
      <c r="O40" s="82">
        <v>0.49</v>
      </c>
      <c r="P40" s="83">
        <v>0.28999999999999998</v>
      </c>
      <c r="Q40" s="83">
        <v>0.57999999999999996</v>
      </c>
      <c r="R40" s="83">
        <v>0.31</v>
      </c>
      <c r="S40" s="84">
        <v>1.67</v>
      </c>
      <c r="T40" s="1"/>
      <c r="U40" s="82">
        <v>0.33</v>
      </c>
      <c r="V40" s="83">
        <v>0.44</v>
      </c>
      <c r="W40" s="83">
        <v>-0.83</v>
      </c>
      <c r="X40" s="83">
        <v>0.56000000000000005</v>
      </c>
      <c r="Y40" s="84">
        <v>0.50000000000000011</v>
      </c>
      <c r="Z40" s="1"/>
      <c r="AA40" s="82">
        <v>0.44</v>
      </c>
      <c r="AB40" s="83">
        <v>0.73</v>
      </c>
      <c r="AC40" s="83">
        <v>0.85</v>
      </c>
      <c r="AD40" s="83">
        <v>0.56000000000000005</v>
      </c>
      <c r="AE40" s="84">
        <v>2.58</v>
      </c>
      <c r="AF40" s="1"/>
      <c r="AG40" s="82">
        <v>0.49</v>
      </c>
      <c r="AH40" s="83">
        <v>0.7</v>
      </c>
      <c r="AI40" s="83">
        <v>0.68</v>
      </c>
      <c r="AJ40" s="83">
        <v>1.1100000000000001</v>
      </c>
      <c r="AK40" s="84">
        <v>2.9800000000000004</v>
      </c>
      <c r="AL40" s="1"/>
      <c r="AM40" s="82">
        <v>0.35</v>
      </c>
      <c r="AN40" s="83">
        <v>0.61</v>
      </c>
      <c r="AO40" s="83">
        <v>0.82</v>
      </c>
      <c r="AP40" s="83">
        <v>0.77</v>
      </c>
      <c r="AQ40" s="84">
        <v>2.5499999999999998</v>
      </c>
      <c r="AR40" s="1"/>
      <c r="AS40" s="82">
        <v>0.33</v>
      </c>
      <c r="AT40" s="83">
        <v>0.56000000000000005</v>
      </c>
      <c r="AU40" s="83">
        <v>0.8</v>
      </c>
      <c r="AV40" s="83">
        <v>0.75</v>
      </c>
      <c r="AW40" s="84">
        <v>2.4400000000000004</v>
      </c>
      <c r="AX40" s="1"/>
      <c r="AY40" s="82">
        <v>0.3</v>
      </c>
      <c r="AZ40" s="83">
        <v>0.92</v>
      </c>
      <c r="BA40" s="83">
        <v>1.23</v>
      </c>
      <c r="BB40" s="83">
        <v>1.6099999999999997</v>
      </c>
      <c r="BC40" s="84">
        <v>4.0599999999999996</v>
      </c>
      <c r="BD40" s="1"/>
      <c r="BE40" s="82">
        <v>0.54</v>
      </c>
      <c r="BF40" s="83">
        <v>1.38</v>
      </c>
      <c r="BG40" s="83">
        <v>1.5</v>
      </c>
      <c r="BH40" s="83">
        <v>1.2599999999999998</v>
      </c>
      <c r="BI40" s="84">
        <v>4.68</v>
      </c>
      <c r="BJ40" s="1"/>
      <c r="BK40" s="82">
        <v>0.56999999999999995</v>
      </c>
      <c r="BL40" s="83">
        <v>1.29</v>
      </c>
      <c r="BM40" s="83">
        <v>1.22</v>
      </c>
      <c r="BN40" s="83">
        <v>1.06</v>
      </c>
      <c r="BO40" s="84">
        <v>4.1399999999999997</v>
      </c>
      <c r="BP40" s="85"/>
      <c r="BQ40" s="82">
        <v>0.51</v>
      </c>
      <c r="BR40" s="83">
        <v>1.22</v>
      </c>
      <c r="BS40" s="83">
        <v>1.71</v>
      </c>
      <c r="BT40" s="83">
        <v>1.57</v>
      </c>
      <c r="BU40" s="84">
        <v>5.01</v>
      </c>
      <c r="BV40" s="1"/>
      <c r="BW40" s="82">
        <v>0.73</v>
      </c>
      <c r="BX40" s="83">
        <v>1.4</v>
      </c>
      <c r="BY40" s="83">
        <v>1.6400000000000001</v>
      </c>
      <c r="BZ40" s="83">
        <f>CA40-BY40-BX40-BW40</f>
        <v>1.7956214755730682</v>
      </c>
      <c r="CA40" s="84">
        <f>(CA35+CA38)/147.764271</f>
        <v>5.5656214755730682</v>
      </c>
      <c r="CB40" s="1"/>
      <c r="CC40" s="82">
        <v>-0.2</v>
      </c>
      <c r="CD40" s="83">
        <f>CE40-CC40</f>
        <v>1.3699999999999999</v>
      </c>
      <c r="CE40" s="84">
        <v>1.17</v>
      </c>
      <c r="CF40" s="1"/>
    </row>
    <row r="41" spans="1:84" ht="5.25" customHeight="1" x14ac:dyDescent="0.2">
      <c r="A41" s="1"/>
      <c r="B41" s="6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64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86"/>
      <c r="CD41" s="86"/>
      <c r="CE41" s="1"/>
      <c r="CF41" s="1"/>
    </row>
    <row r="42" spans="1:84" s="32" customFormat="1" x14ac:dyDescent="0.2">
      <c r="A42" s="33" t="s">
        <v>76</v>
      </c>
      <c r="B42" s="33"/>
      <c r="C42" s="33">
        <v>98.100000000000009</v>
      </c>
      <c r="D42" s="33">
        <v>125.6</v>
      </c>
      <c r="E42" s="33">
        <v>145.89999999999995</v>
      </c>
      <c r="F42" s="33">
        <v>146.5</v>
      </c>
      <c r="G42" s="33">
        <v>516.09999999999991</v>
      </c>
      <c r="H42" s="33"/>
      <c r="I42" s="33">
        <v>101.70000000000002</v>
      </c>
      <c r="J42" s="33">
        <v>133.39999999999998</v>
      </c>
      <c r="K42" s="33">
        <v>123.20000000000005</v>
      </c>
      <c r="L42" s="33">
        <v>173.90000000000009</v>
      </c>
      <c r="M42" s="33">
        <v>532.20000000000016</v>
      </c>
      <c r="N42" s="33"/>
      <c r="O42" s="33">
        <v>109.1</v>
      </c>
      <c r="P42" s="33">
        <v>130.9</v>
      </c>
      <c r="Q42" s="33">
        <v>189.7</v>
      </c>
      <c r="R42" s="33">
        <v>188.20000000000005</v>
      </c>
      <c r="S42" s="33">
        <v>617.9</v>
      </c>
      <c r="T42" s="33"/>
      <c r="U42" s="33">
        <v>110.79999999999997</v>
      </c>
      <c r="V42" s="33">
        <v>156.69999999999999</v>
      </c>
      <c r="W42" s="33">
        <v>192.80000000000007</v>
      </c>
      <c r="X42" s="33">
        <v>154.00000000000006</v>
      </c>
      <c r="Y42" s="33">
        <v>614.29999999999995</v>
      </c>
      <c r="Z42" s="33"/>
      <c r="AA42" s="33">
        <v>151.9</v>
      </c>
      <c r="AB42" s="33">
        <v>214.70000000000007</v>
      </c>
      <c r="AC42" s="33">
        <v>234.09999999999997</v>
      </c>
      <c r="AD42" s="33">
        <v>200.40000000000006</v>
      </c>
      <c r="AE42" s="33">
        <v>801.09999999999991</v>
      </c>
      <c r="AF42" s="33"/>
      <c r="AG42" s="33">
        <v>165.69999999999996</v>
      </c>
      <c r="AH42" s="33">
        <v>212.7</v>
      </c>
      <c r="AI42" s="33">
        <v>230.69999999999987</v>
      </c>
      <c r="AJ42" s="33">
        <v>275.89999999999998</v>
      </c>
      <c r="AK42" s="33">
        <v>885</v>
      </c>
      <c r="AL42" s="33"/>
      <c r="AM42" s="33">
        <v>150.10000000000002</v>
      </c>
      <c r="AN42" s="33">
        <v>207.90000000000009</v>
      </c>
      <c r="AO42" s="33">
        <v>251.60000000000008</v>
      </c>
      <c r="AP42" s="33">
        <v>241.00000000000009</v>
      </c>
      <c r="AQ42" s="33">
        <v>850.6</v>
      </c>
      <c r="AR42" s="33"/>
      <c r="AS42" s="33">
        <v>144.39999999999998</v>
      </c>
      <c r="AT42" s="33">
        <v>194.49999999999989</v>
      </c>
      <c r="AU42" s="33">
        <v>242.99999999999991</v>
      </c>
      <c r="AV42" s="33">
        <v>305.70000000000005</v>
      </c>
      <c r="AW42" s="33">
        <v>887.60000000000014</v>
      </c>
      <c r="AX42" s="33"/>
      <c r="AY42" s="33">
        <v>150.40000000000009</v>
      </c>
      <c r="AZ42" s="33">
        <v>284.3</v>
      </c>
      <c r="BA42" s="33">
        <v>370.2000000000001</v>
      </c>
      <c r="BB42" s="33">
        <v>389.1</v>
      </c>
      <c r="BC42" s="33">
        <v>1193.9999999999995</v>
      </c>
      <c r="BD42" s="33"/>
      <c r="BE42" s="33">
        <v>205.40000000000003</v>
      </c>
      <c r="BF42" s="33">
        <v>369.6</v>
      </c>
      <c r="BG42" s="33">
        <v>388.09999999999991</v>
      </c>
      <c r="BH42" s="33">
        <v>367.59999999999962</v>
      </c>
      <c r="BI42" s="33">
        <v>1330.6999999999996</v>
      </c>
      <c r="BJ42" s="33"/>
      <c r="BK42" s="33">
        <v>211.00000000000009</v>
      </c>
      <c r="BL42" s="33">
        <v>365.7000000000001</v>
      </c>
      <c r="BM42" s="33">
        <v>358.60000000000019</v>
      </c>
      <c r="BN42" s="33">
        <v>363.50000000000045</v>
      </c>
      <c r="BO42" s="33">
        <v>1298.8000000000002</v>
      </c>
      <c r="BP42" s="33"/>
      <c r="BQ42" s="33">
        <v>202.79999999999995</v>
      </c>
      <c r="BR42" s="33">
        <v>376.99999999999989</v>
      </c>
      <c r="BS42" s="33">
        <v>482.5</v>
      </c>
      <c r="BT42" s="33">
        <v>469.00000000000233</v>
      </c>
      <c r="BU42" s="33">
        <v>1531.3000000000013</v>
      </c>
      <c r="BV42" s="33"/>
      <c r="BW42" s="87">
        <f>199.2+45.1+36.6</f>
        <v>280.89999999999998</v>
      </c>
      <c r="BX42" s="87">
        <v>427.7</v>
      </c>
      <c r="BY42" s="87">
        <v>495.9</v>
      </c>
      <c r="BZ42" s="87">
        <f>CA42-BY42-BX42-BW42</f>
        <v>470.99999999999852</v>
      </c>
      <c r="CA42" s="87">
        <f>CA43-273.6</f>
        <v>1675.4999999999986</v>
      </c>
      <c r="CB42" s="33"/>
      <c r="CC42" s="88">
        <v>309</v>
      </c>
      <c r="CD42" s="88">
        <f>CE42-CC42</f>
        <v>371.29999999999995</v>
      </c>
      <c r="CE42" s="87">
        <v>680.3</v>
      </c>
      <c r="CF42" s="89"/>
    </row>
    <row r="43" spans="1:84" s="32" customFormat="1" x14ac:dyDescent="0.2">
      <c r="A43" s="33" t="s">
        <v>77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87">
        <f>BW14+73.3+65</f>
        <v>344.90000000000003</v>
      </c>
      <c r="BX43" s="87">
        <v>496.3</v>
      </c>
      <c r="BY43" s="87">
        <v>563.6</v>
      </c>
      <c r="BZ43" s="87">
        <f>CA43-BY43-BX43-BW43</f>
        <v>544.29999999999859</v>
      </c>
      <c r="CA43" s="87">
        <f>CA20+771.8</f>
        <v>1949.0999999999988</v>
      </c>
      <c r="CB43" s="33"/>
      <c r="CC43" s="88">
        <v>385.7</v>
      </c>
      <c r="CD43" s="88">
        <f t="shared" ref="CD43" si="0">CE43-CC43</f>
        <v>450.2</v>
      </c>
      <c r="CE43" s="87">
        <v>835.9</v>
      </c>
      <c r="CF43" s="89"/>
    </row>
    <row r="44" spans="1:84" ht="5.25" customHeight="1" thickBot="1" x14ac:dyDescent="0.25">
      <c r="A44" s="1"/>
      <c r="B44" s="6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64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86"/>
      <c r="CD44" s="86"/>
      <c r="CE44" s="1"/>
      <c r="CF44" s="1"/>
    </row>
    <row r="45" spans="1:84" ht="16.5" thickBot="1" x14ac:dyDescent="0.3">
      <c r="A45" s="4" t="s">
        <v>78</v>
      </c>
      <c r="B45" s="63"/>
      <c r="C45" s="147">
        <v>2007</v>
      </c>
      <c r="D45" s="148"/>
      <c r="E45" s="148"/>
      <c r="F45" s="148"/>
      <c r="G45" s="149"/>
      <c r="H45" s="1"/>
      <c r="I45" s="147">
        <v>2008</v>
      </c>
      <c r="J45" s="148"/>
      <c r="K45" s="148"/>
      <c r="L45" s="148"/>
      <c r="M45" s="149"/>
      <c r="N45" s="1"/>
      <c r="O45" s="147">
        <v>2009</v>
      </c>
      <c r="P45" s="148"/>
      <c r="Q45" s="148"/>
      <c r="R45" s="148"/>
      <c r="S45" s="149"/>
      <c r="T45" s="1"/>
      <c r="U45" s="7"/>
      <c r="V45" s="8">
        <v>2010</v>
      </c>
      <c r="W45" s="8"/>
      <c r="X45" s="8"/>
      <c r="Y45" s="9" t="s">
        <v>1</v>
      </c>
      <c r="Z45" s="1"/>
      <c r="AA45" s="7">
        <v>2011</v>
      </c>
      <c r="AB45" s="8"/>
      <c r="AC45" s="8"/>
      <c r="AD45" s="8"/>
      <c r="AE45" s="9"/>
      <c r="AF45" s="1"/>
      <c r="AG45" s="7">
        <v>2012</v>
      </c>
      <c r="AH45" s="8"/>
      <c r="AI45" s="8"/>
      <c r="AJ45" s="8"/>
      <c r="AK45" s="9"/>
      <c r="AL45" s="1"/>
      <c r="AM45" s="7">
        <v>2013</v>
      </c>
      <c r="AN45" s="8"/>
      <c r="AO45" s="8"/>
      <c r="AP45" s="8"/>
      <c r="AQ45" s="9"/>
      <c r="AR45" s="1"/>
      <c r="AS45" s="10">
        <v>2014</v>
      </c>
      <c r="AT45" s="8"/>
      <c r="AU45" s="8"/>
      <c r="AV45" s="8"/>
      <c r="AW45" s="9"/>
      <c r="AX45" s="1"/>
      <c r="AY45" s="7">
        <v>2015</v>
      </c>
      <c r="AZ45" s="8"/>
      <c r="BA45" s="8"/>
      <c r="BB45" s="8"/>
      <c r="BC45" s="9"/>
      <c r="BD45" s="1"/>
      <c r="BE45" s="10">
        <v>2016</v>
      </c>
      <c r="BF45" s="8"/>
      <c r="BG45" s="8"/>
      <c r="BH45" s="8"/>
      <c r="BI45" s="9"/>
      <c r="BJ45" s="1"/>
      <c r="BK45" s="10">
        <v>2017</v>
      </c>
      <c r="BL45" s="8"/>
      <c r="BM45" s="8"/>
      <c r="BN45" s="8"/>
      <c r="BO45" s="9"/>
      <c r="BP45" s="64"/>
      <c r="BQ45" s="10">
        <v>2018</v>
      </c>
      <c r="BR45" s="9"/>
      <c r="BS45" s="9"/>
      <c r="BT45" s="9"/>
      <c r="BU45" s="9"/>
      <c r="BV45" s="1"/>
      <c r="BW45" s="10">
        <v>2019</v>
      </c>
      <c r="BX45" s="9"/>
      <c r="BY45" s="9"/>
      <c r="BZ45" s="9"/>
      <c r="CA45" s="9"/>
      <c r="CB45" s="1">
        <v>2020</v>
      </c>
      <c r="CC45" s="7">
        <v>2020</v>
      </c>
      <c r="CD45" s="8"/>
      <c r="CE45" s="9"/>
      <c r="CF45" s="1"/>
    </row>
    <row r="46" spans="1:84" ht="12" thickBot="1" x14ac:dyDescent="0.25">
      <c r="A46" s="12" t="s">
        <v>2</v>
      </c>
      <c r="B46" s="13"/>
      <c r="C46" s="14" t="s">
        <v>3</v>
      </c>
      <c r="D46" s="18" t="s">
        <v>4</v>
      </c>
      <c r="E46" s="18" t="s">
        <v>5</v>
      </c>
      <c r="F46" s="18" t="s">
        <v>6</v>
      </c>
      <c r="G46" s="16" t="s">
        <v>7</v>
      </c>
      <c r="H46" s="1"/>
      <c r="I46" s="14" t="s">
        <v>8</v>
      </c>
      <c r="J46" s="18" t="s">
        <v>9</v>
      </c>
      <c r="K46" s="18" t="s">
        <v>10</v>
      </c>
      <c r="L46" s="18" t="s">
        <v>11</v>
      </c>
      <c r="M46" s="16" t="s">
        <v>7</v>
      </c>
      <c r="N46" s="1"/>
      <c r="O46" s="17" t="s">
        <v>12</v>
      </c>
      <c r="P46" s="18" t="s">
        <v>13</v>
      </c>
      <c r="Q46" s="15" t="s">
        <v>14</v>
      </c>
      <c r="R46" s="15" t="s">
        <v>15</v>
      </c>
      <c r="S46" s="16" t="s">
        <v>7</v>
      </c>
      <c r="T46" s="1"/>
      <c r="U46" s="17" t="s">
        <v>16</v>
      </c>
      <c r="V46" s="18" t="s">
        <v>17</v>
      </c>
      <c r="W46" s="18" t="s">
        <v>18</v>
      </c>
      <c r="X46" s="18" t="s">
        <v>19</v>
      </c>
      <c r="Y46" s="19" t="s">
        <v>7</v>
      </c>
      <c r="Z46" s="1"/>
      <c r="AA46" s="17" t="s">
        <v>20</v>
      </c>
      <c r="AB46" s="18" t="s">
        <v>21</v>
      </c>
      <c r="AC46" s="18" t="s">
        <v>22</v>
      </c>
      <c r="AD46" s="18" t="s">
        <v>23</v>
      </c>
      <c r="AE46" s="19" t="s">
        <v>7</v>
      </c>
      <c r="AF46" s="1"/>
      <c r="AG46" s="17" t="s">
        <v>24</v>
      </c>
      <c r="AH46" s="18" t="s">
        <v>25</v>
      </c>
      <c r="AI46" s="18" t="s">
        <v>26</v>
      </c>
      <c r="AJ46" s="18" t="s">
        <v>27</v>
      </c>
      <c r="AK46" s="19" t="s">
        <v>7</v>
      </c>
      <c r="AL46" s="1"/>
      <c r="AM46" s="17" t="s">
        <v>28</v>
      </c>
      <c r="AN46" s="18" t="s">
        <v>29</v>
      </c>
      <c r="AO46" s="18" t="s">
        <v>30</v>
      </c>
      <c r="AP46" s="18" t="s">
        <v>31</v>
      </c>
      <c r="AQ46" s="19" t="s">
        <v>7</v>
      </c>
      <c r="AR46" s="1"/>
      <c r="AS46" s="17" t="s">
        <v>32</v>
      </c>
      <c r="AT46" s="18" t="s">
        <v>33</v>
      </c>
      <c r="AU46" s="18" t="s">
        <v>34</v>
      </c>
      <c r="AV46" s="18" t="s">
        <v>35</v>
      </c>
      <c r="AW46" s="19" t="s">
        <v>7</v>
      </c>
      <c r="AX46" s="1"/>
      <c r="AY46" s="17" t="s">
        <v>36</v>
      </c>
      <c r="AZ46" s="18" t="s">
        <v>37</v>
      </c>
      <c r="BA46" s="18" t="s">
        <v>38</v>
      </c>
      <c r="BB46" s="18" t="s">
        <v>39</v>
      </c>
      <c r="BC46" s="19" t="s">
        <v>7</v>
      </c>
      <c r="BD46" s="1"/>
      <c r="BE46" s="17" t="s">
        <v>40</v>
      </c>
      <c r="BF46" s="18" t="s">
        <v>41</v>
      </c>
      <c r="BG46" s="18" t="s">
        <v>42</v>
      </c>
      <c r="BH46" s="18" t="s">
        <v>43</v>
      </c>
      <c r="BI46" s="19" t="s">
        <v>7</v>
      </c>
      <c r="BJ46" s="1"/>
      <c r="BK46" s="17" t="s">
        <v>44</v>
      </c>
      <c r="BL46" s="18" t="s">
        <v>45</v>
      </c>
      <c r="BM46" s="18" t="s">
        <v>46</v>
      </c>
      <c r="BN46" s="18" t="s">
        <v>47</v>
      </c>
      <c r="BO46" s="19" t="s">
        <v>7</v>
      </c>
      <c r="BP46" s="64"/>
      <c r="BQ46" s="17" t="s">
        <v>48</v>
      </c>
      <c r="BR46" s="18" t="s">
        <v>49</v>
      </c>
      <c r="BS46" s="18" t="s">
        <v>50</v>
      </c>
      <c r="BT46" s="18" t="s">
        <v>51</v>
      </c>
      <c r="BU46" s="19" t="s">
        <v>7</v>
      </c>
      <c r="BV46" s="1"/>
      <c r="BW46" s="17" t="s">
        <v>52</v>
      </c>
      <c r="BX46" s="18" t="s">
        <v>53</v>
      </c>
      <c r="BY46" s="18" t="s">
        <v>54</v>
      </c>
      <c r="BZ46" s="18" t="s">
        <v>55</v>
      </c>
      <c r="CA46" s="19" t="s">
        <v>7</v>
      </c>
      <c r="CB46" s="1"/>
      <c r="CC46" s="17" t="s">
        <v>56</v>
      </c>
      <c r="CD46" s="18" t="s">
        <v>57</v>
      </c>
      <c r="CE46" s="19" t="s">
        <v>7</v>
      </c>
      <c r="CF46" s="1"/>
    </row>
    <row r="47" spans="1:84" ht="5.25" customHeight="1" x14ac:dyDescent="0.2">
      <c r="A47" s="29"/>
      <c r="B47" s="90"/>
      <c r="C47" s="91"/>
      <c r="D47" s="90"/>
      <c r="E47" s="90"/>
      <c r="F47" s="90"/>
      <c r="G47" s="92"/>
      <c r="H47" s="1"/>
      <c r="I47" s="91"/>
      <c r="J47" s="90"/>
      <c r="K47" s="90"/>
      <c r="L47" s="90"/>
      <c r="M47" s="92"/>
      <c r="N47" s="1"/>
      <c r="O47" s="91"/>
      <c r="P47" s="90"/>
      <c r="Q47" s="90"/>
      <c r="R47" s="90"/>
      <c r="S47" s="92"/>
      <c r="T47" s="1"/>
      <c r="U47" s="91"/>
      <c r="V47" s="93"/>
      <c r="W47" s="93"/>
      <c r="X47" s="93"/>
      <c r="Y47" s="92"/>
      <c r="Z47" s="1"/>
      <c r="AA47" s="91"/>
      <c r="AB47" s="93"/>
      <c r="AC47" s="93"/>
      <c r="AD47" s="93"/>
      <c r="AE47" s="92"/>
      <c r="AF47" s="1"/>
      <c r="AG47" s="91"/>
      <c r="AH47" s="93"/>
      <c r="AI47" s="93"/>
      <c r="AJ47" s="93"/>
      <c r="AK47" s="92"/>
      <c r="AL47" s="1"/>
      <c r="AM47" s="91"/>
      <c r="AN47" s="93"/>
      <c r="AO47" s="93"/>
      <c r="AP47" s="93"/>
      <c r="AQ47" s="92"/>
      <c r="AR47" s="1"/>
      <c r="AS47" s="91"/>
      <c r="AT47" s="93"/>
      <c r="AU47" s="93"/>
      <c r="AV47" s="93"/>
      <c r="AW47" s="92"/>
      <c r="AX47" s="1"/>
      <c r="AY47" s="91"/>
      <c r="AZ47" s="93"/>
      <c r="BA47" s="93"/>
      <c r="BB47" s="93"/>
      <c r="BC47" s="92"/>
      <c r="BD47" s="1"/>
      <c r="BE47" s="91"/>
      <c r="BF47" s="93"/>
      <c r="BG47" s="93"/>
      <c r="BH47" s="93"/>
      <c r="BI47" s="92"/>
      <c r="BJ47" s="1"/>
      <c r="BK47" s="91"/>
      <c r="BL47" s="93"/>
      <c r="BM47" s="93"/>
      <c r="BN47" s="93"/>
      <c r="BO47" s="92"/>
      <c r="BP47" s="64"/>
      <c r="BQ47" s="91"/>
      <c r="BR47" s="93"/>
      <c r="BS47" s="93"/>
      <c r="BT47" s="93"/>
      <c r="BU47" s="92"/>
      <c r="BV47" s="1"/>
      <c r="BW47" s="91"/>
      <c r="BX47" s="93"/>
      <c r="BY47" s="93"/>
      <c r="BZ47" s="93"/>
      <c r="CA47" s="92"/>
      <c r="CB47" s="1"/>
      <c r="CC47" s="94"/>
      <c r="CD47" s="86"/>
      <c r="CE47" s="76"/>
      <c r="CF47" s="1"/>
    </row>
    <row r="48" spans="1:84" x14ac:dyDescent="0.2">
      <c r="A48" s="30" t="s">
        <v>79</v>
      </c>
      <c r="B48" s="90"/>
      <c r="C48" s="95"/>
      <c r="D48" s="90"/>
      <c r="E48" s="90"/>
      <c r="F48" s="90"/>
      <c r="G48" s="96"/>
      <c r="H48" s="1"/>
      <c r="I48" s="95"/>
      <c r="J48" s="90"/>
      <c r="K48" s="90"/>
      <c r="L48" s="90"/>
      <c r="M48" s="96"/>
      <c r="N48" s="1"/>
      <c r="O48" s="95"/>
      <c r="P48" s="90"/>
      <c r="Q48" s="90"/>
      <c r="R48" s="90"/>
      <c r="S48" s="96"/>
      <c r="T48" s="1"/>
      <c r="U48" s="95"/>
      <c r="V48" s="90"/>
      <c r="W48" s="90"/>
      <c r="X48" s="90"/>
      <c r="Y48" s="96"/>
      <c r="Z48" s="1"/>
      <c r="AA48" s="95"/>
      <c r="AB48" s="90"/>
      <c r="AC48" s="90"/>
      <c r="AD48" s="90"/>
      <c r="AE48" s="96"/>
      <c r="AF48" s="1"/>
      <c r="AG48" s="95"/>
      <c r="AH48" s="90"/>
      <c r="AI48" s="90"/>
      <c r="AJ48" s="90"/>
      <c r="AK48" s="96"/>
      <c r="AL48" s="1"/>
      <c r="AM48" s="95"/>
      <c r="AN48" s="90"/>
      <c r="AO48" s="90"/>
      <c r="AP48" s="90"/>
      <c r="AQ48" s="96"/>
      <c r="AR48" s="1"/>
      <c r="AS48" s="95"/>
      <c r="AT48" s="90"/>
      <c r="AU48" s="90"/>
      <c r="AV48" s="90"/>
      <c r="AW48" s="96"/>
      <c r="AX48" s="1"/>
      <c r="AY48" s="95"/>
      <c r="AZ48" s="90"/>
      <c r="BA48" s="90"/>
      <c r="BB48" s="90"/>
      <c r="BC48" s="96"/>
      <c r="BD48" s="1"/>
      <c r="BE48" s="95"/>
      <c r="BF48" s="90"/>
      <c r="BG48" s="90"/>
      <c r="BH48" s="90"/>
      <c r="BI48" s="96"/>
      <c r="BJ48" s="1"/>
      <c r="BK48" s="95"/>
      <c r="BL48" s="90"/>
      <c r="BM48" s="90"/>
      <c r="BN48" s="90"/>
      <c r="BO48" s="96"/>
      <c r="BP48" s="64"/>
      <c r="BQ48" s="95"/>
      <c r="BR48" s="90"/>
      <c r="BS48" s="90"/>
      <c r="BT48" s="90"/>
      <c r="BU48" s="96"/>
      <c r="BV48" s="97"/>
      <c r="BW48" s="95"/>
      <c r="BX48" s="98"/>
      <c r="BY48" s="98"/>
      <c r="BZ48" s="98"/>
      <c r="CA48" s="96"/>
      <c r="CB48" s="97"/>
      <c r="CC48" s="95"/>
      <c r="CD48" s="98"/>
      <c r="CE48" s="96"/>
      <c r="CF48" s="1"/>
    </row>
    <row r="49" spans="1:84" ht="11.25" customHeight="1" x14ac:dyDescent="0.2">
      <c r="A49" s="29" t="s">
        <v>80</v>
      </c>
      <c r="B49" s="90"/>
      <c r="C49" s="99">
        <v>111</v>
      </c>
      <c r="D49" s="97">
        <v>152</v>
      </c>
      <c r="E49" s="97">
        <v>142</v>
      </c>
      <c r="F49" s="97">
        <v>206</v>
      </c>
      <c r="G49" s="100">
        <v>611</v>
      </c>
      <c r="H49" s="1"/>
      <c r="I49" s="99">
        <v>158</v>
      </c>
      <c r="J49" s="97">
        <v>151</v>
      </c>
      <c r="K49" s="97">
        <v>134</v>
      </c>
      <c r="L49" s="97">
        <v>158</v>
      </c>
      <c r="M49" s="100">
        <v>601</v>
      </c>
      <c r="N49" s="1"/>
      <c r="O49" s="99">
        <v>129</v>
      </c>
      <c r="P49" s="97">
        <v>133</v>
      </c>
      <c r="Q49" s="97">
        <v>124</v>
      </c>
      <c r="R49" s="97">
        <v>119</v>
      </c>
      <c r="S49" s="100">
        <v>505</v>
      </c>
      <c r="T49" s="1"/>
      <c r="U49" s="99">
        <v>114</v>
      </c>
      <c r="V49" s="97">
        <v>125</v>
      </c>
      <c r="W49" s="97">
        <v>109</v>
      </c>
      <c r="X49" s="97">
        <v>125</v>
      </c>
      <c r="Y49" s="100">
        <v>473</v>
      </c>
      <c r="Z49" s="1"/>
      <c r="AA49" s="99">
        <v>129</v>
      </c>
      <c r="AB49" s="97">
        <v>125</v>
      </c>
      <c r="AC49" s="97">
        <v>111</v>
      </c>
      <c r="AD49" s="97">
        <v>123</v>
      </c>
      <c r="AE49" s="100">
        <v>488</v>
      </c>
      <c r="AF49" s="1"/>
      <c r="AG49" s="99">
        <v>107</v>
      </c>
      <c r="AH49" s="97">
        <v>117</v>
      </c>
      <c r="AI49" s="97">
        <v>91</v>
      </c>
      <c r="AJ49" s="97">
        <v>108</v>
      </c>
      <c r="AK49" s="100">
        <v>423</v>
      </c>
      <c r="AL49" s="1"/>
      <c r="AM49" s="99">
        <v>105</v>
      </c>
      <c r="AN49" s="97">
        <v>112</v>
      </c>
      <c r="AO49" s="97">
        <v>93</v>
      </c>
      <c r="AP49" s="97">
        <v>91.9</v>
      </c>
      <c r="AQ49" s="100">
        <v>401.9</v>
      </c>
      <c r="AR49" s="97"/>
      <c r="AS49" s="99">
        <v>101</v>
      </c>
      <c r="AT49" s="97">
        <v>107</v>
      </c>
      <c r="AU49" s="97">
        <v>84</v>
      </c>
      <c r="AV49" s="97">
        <v>125</v>
      </c>
      <c r="AW49" s="100">
        <v>417</v>
      </c>
      <c r="AX49" s="97"/>
      <c r="AY49" s="99">
        <v>118</v>
      </c>
      <c r="AZ49" s="97">
        <v>128</v>
      </c>
      <c r="BA49" s="97">
        <v>128</v>
      </c>
      <c r="BB49" s="97">
        <v>152</v>
      </c>
      <c r="BC49" s="100">
        <v>526</v>
      </c>
      <c r="BD49" s="97"/>
      <c r="BE49" s="99">
        <v>158</v>
      </c>
      <c r="BF49" s="97">
        <v>186</v>
      </c>
      <c r="BG49" s="97">
        <v>164</v>
      </c>
      <c r="BH49" s="97">
        <v>157</v>
      </c>
      <c r="BI49" s="100">
        <v>665</v>
      </c>
      <c r="BJ49" s="97"/>
      <c r="BK49" s="99">
        <v>139</v>
      </c>
      <c r="BL49" s="97">
        <v>149</v>
      </c>
      <c r="BM49" s="97">
        <v>146</v>
      </c>
      <c r="BN49" s="97">
        <v>180</v>
      </c>
      <c r="BO49" s="100">
        <v>614</v>
      </c>
      <c r="BP49" s="64"/>
      <c r="BQ49" s="99">
        <v>148</v>
      </c>
      <c r="BR49" s="97">
        <v>162</v>
      </c>
      <c r="BS49" s="97">
        <v>147</v>
      </c>
      <c r="BT49" s="97">
        <v>154</v>
      </c>
      <c r="BU49" s="100">
        <v>611</v>
      </c>
      <c r="BV49" s="101"/>
      <c r="BW49" s="99">
        <v>152</v>
      </c>
      <c r="BX49" s="102">
        <v>153</v>
      </c>
      <c r="BY49" s="102">
        <v>153</v>
      </c>
      <c r="BZ49" s="102">
        <f>CA49-BY49-BX49-BW49</f>
        <v>160</v>
      </c>
      <c r="CA49" s="100">
        <v>618</v>
      </c>
      <c r="CB49" s="59"/>
      <c r="CC49" s="99">
        <v>192</v>
      </c>
      <c r="CD49" s="102">
        <f>CE49-CC49</f>
        <v>187</v>
      </c>
      <c r="CE49" s="100">
        <f>378+1</f>
        <v>379</v>
      </c>
      <c r="CF49" s="1"/>
    </row>
    <row r="50" spans="1:84" ht="11.25" customHeight="1" x14ac:dyDescent="0.2">
      <c r="A50" s="29" t="s">
        <v>81</v>
      </c>
      <c r="B50" s="90"/>
      <c r="C50" s="99">
        <v>197</v>
      </c>
      <c r="D50" s="97">
        <v>206</v>
      </c>
      <c r="E50" s="97">
        <v>201</v>
      </c>
      <c r="F50" s="97">
        <v>226</v>
      </c>
      <c r="G50" s="100">
        <v>830</v>
      </c>
      <c r="H50" s="1"/>
      <c r="I50" s="99">
        <v>174</v>
      </c>
      <c r="J50" s="97">
        <v>202</v>
      </c>
      <c r="K50" s="97">
        <v>214</v>
      </c>
      <c r="L50" s="97">
        <v>307</v>
      </c>
      <c r="M50" s="100">
        <v>897</v>
      </c>
      <c r="N50" s="1"/>
      <c r="O50" s="99">
        <v>219</v>
      </c>
      <c r="P50" s="97">
        <v>244</v>
      </c>
      <c r="Q50" s="97">
        <v>280</v>
      </c>
      <c r="R50" s="97">
        <v>309</v>
      </c>
      <c r="S50" s="100">
        <v>1052</v>
      </c>
      <c r="T50" s="1"/>
      <c r="U50" s="99">
        <v>205</v>
      </c>
      <c r="V50" s="97">
        <v>201</v>
      </c>
      <c r="W50" s="97">
        <v>248</v>
      </c>
      <c r="X50" s="97">
        <v>306</v>
      </c>
      <c r="Y50" s="100">
        <v>960</v>
      </c>
      <c r="Z50" s="1"/>
      <c r="AA50" s="99">
        <v>233</v>
      </c>
      <c r="AB50" s="97">
        <v>271</v>
      </c>
      <c r="AC50" s="97">
        <v>310</v>
      </c>
      <c r="AD50" s="97">
        <v>294</v>
      </c>
      <c r="AE50" s="100">
        <v>1108</v>
      </c>
      <c r="AF50" s="1"/>
      <c r="AG50" s="99">
        <v>219</v>
      </c>
      <c r="AH50" s="97">
        <v>251</v>
      </c>
      <c r="AI50" s="97">
        <v>251</v>
      </c>
      <c r="AJ50" s="97">
        <v>315</v>
      </c>
      <c r="AK50" s="100">
        <v>1036</v>
      </c>
      <c r="AL50" s="1"/>
      <c r="AM50" s="99">
        <v>235</v>
      </c>
      <c r="AN50" s="97">
        <v>270</v>
      </c>
      <c r="AO50" s="97">
        <v>332</v>
      </c>
      <c r="AP50" s="97">
        <v>362</v>
      </c>
      <c r="AQ50" s="100">
        <v>1199</v>
      </c>
      <c r="AR50" s="97"/>
      <c r="AS50" s="99">
        <v>294</v>
      </c>
      <c r="AT50" s="97">
        <v>284</v>
      </c>
      <c r="AU50" s="97">
        <v>316</v>
      </c>
      <c r="AV50" s="97">
        <v>386</v>
      </c>
      <c r="AW50" s="100">
        <v>1280</v>
      </c>
      <c r="AX50" s="97"/>
      <c r="AY50" s="99">
        <v>272</v>
      </c>
      <c r="AZ50" s="97">
        <v>358</v>
      </c>
      <c r="BA50" s="97">
        <v>563</v>
      </c>
      <c r="BB50" s="97">
        <v>616</v>
      </c>
      <c r="BC50" s="100">
        <v>1809</v>
      </c>
      <c r="BD50" s="97"/>
      <c r="BE50" s="99">
        <v>374</v>
      </c>
      <c r="BF50" s="97">
        <v>488</v>
      </c>
      <c r="BG50" s="97">
        <v>493</v>
      </c>
      <c r="BH50" s="97">
        <v>505</v>
      </c>
      <c r="BI50" s="100">
        <v>1860</v>
      </c>
      <c r="BJ50" s="97"/>
      <c r="BK50" s="99">
        <v>383</v>
      </c>
      <c r="BL50" s="97">
        <v>411</v>
      </c>
      <c r="BM50" s="97">
        <v>470</v>
      </c>
      <c r="BN50" s="97">
        <v>407</v>
      </c>
      <c r="BO50" s="100">
        <v>1671</v>
      </c>
      <c r="BP50" s="64"/>
      <c r="BQ50" s="99">
        <v>409</v>
      </c>
      <c r="BR50" s="97">
        <v>403</v>
      </c>
      <c r="BS50" s="97">
        <v>433</v>
      </c>
      <c r="BT50" s="97">
        <v>465</v>
      </c>
      <c r="BU50" s="100">
        <v>1710</v>
      </c>
      <c r="BV50" s="101"/>
      <c r="BW50" s="99">
        <v>391</v>
      </c>
      <c r="BX50" s="102">
        <v>370</v>
      </c>
      <c r="BY50" s="102">
        <v>449</v>
      </c>
      <c r="BZ50" s="102">
        <f t="shared" ref="BZ50:BZ56" si="1">CA50-BY50-BX50-BW50</f>
        <v>498</v>
      </c>
      <c r="CA50" s="100">
        <v>1708</v>
      </c>
      <c r="CB50" s="1"/>
      <c r="CC50" s="99">
        <v>423</v>
      </c>
      <c r="CD50" s="102">
        <f t="shared" ref="CD50:CD52" si="2">CE50-CC50</f>
        <v>411</v>
      </c>
      <c r="CE50" s="100">
        <f>854-20</f>
        <v>834</v>
      </c>
      <c r="CF50" s="1"/>
    </row>
    <row r="51" spans="1:84" ht="11.25" customHeight="1" x14ac:dyDescent="0.2">
      <c r="A51" s="29" t="s">
        <v>82</v>
      </c>
      <c r="B51" s="90"/>
      <c r="C51" s="99">
        <v>187</v>
      </c>
      <c r="D51" s="97">
        <v>205</v>
      </c>
      <c r="E51" s="97">
        <v>218</v>
      </c>
      <c r="F51" s="97">
        <v>179</v>
      </c>
      <c r="G51" s="100">
        <v>789</v>
      </c>
      <c r="H51" s="1"/>
      <c r="I51" s="99">
        <v>155</v>
      </c>
      <c r="J51" s="97">
        <v>186</v>
      </c>
      <c r="K51" s="97">
        <v>186</v>
      </c>
      <c r="L51" s="97">
        <v>251</v>
      </c>
      <c r="M51" s="100">
        <v>778</v>
      </c>
      <c r="N51" s="1"/>
      <c r="O51" s="99">
        <v>199</v>
      </c>
      <c r="P51" s="97">
        <v>217</v>
      </c>
      <c r="Q51" s="97">
        <v>221</v>
      </c>
      <c r="R51" s="97">
        <v>186</v>
      </c>
      <c r="S51" s="100">
        <v>823</v>
      </c>
      <c r="T51" s="1"/>
      <c r="U51" s="99">
        <v>185</v>
      </c>
      <c r="V51" s="97">
        <v>256.2</v>
      </c>
      <c r="W51" s="97">
        <v>267</v>
      </c>
      <c r="X51" s="97">
        <v>213</v>
      </c>
      <c r="Y51" s="100">
        <v>921.2</v>
      </c>
      <c r="Z51" s="1"/>
      <c r="AA51" s="99">
        <v>211</v>
      </c>
      <c r="AB51" s="97">
        <v>243</v>
      </c>
      <c r="AC51" s="97">
        <v>286</v>
      </c>
      <c r="AD51" s="97">
        <v>230</v>
      </c>
      <c r="AE51" s="100">
        <v>970</v>
      </c>
      <c r="AF51" s="1"/>
      <c r="AG51" s="99">
        <v>241</v>
      </c>
      <c r="AH51" s="97">
        <v>257</v>
      </c>
      <c r="AI51" s="97">
        <v>279</v>
      </c>
      <c r="AJ51" s="97">
        <v>218</v>
      </c>
      <c r="AK51" s="100">
        <v>995</v>
      </c>
      <c r="AL51" s="1"/>
      <c r="AM51" s="99">
        <v>222</v>
      </c>
      <c r="AN51" s="97">
        <v>263</v>
      </c>
      <c r="AO51" s="97">
        <v>288</v>
      </c>
      <c r="AP51" s="97">
        <v>245</v>
      </c>
      <c r="AQ51" s="100">
        <v>1018</v>
      </c>
      <c r="AR51" s="97"/>
      <c r="AS51" s="99">
        <v>234</v>
      </c>
      <c r="AT51" s="97">
        <v>277</v>
      </c>
      <c r="AU51" s="97">
        <v>285</v>
      </c>
      <c r="AV51" s="97">
        <v>298</v>
      </c>
      <c r="AW51" s="100">
        <v>1094</v>
      </c>
      <c r="AX51" s="97"/>
      <c r="AY51" s="99">
        <v>299</v>
      </c>
      <c r="AZ51" s="97">
        <v>356</v>
      </c>
      <c r="BA51" s="97">
        <v>385</v>
      </c>
      <c r="BB51" s="97">
        <v>353</v>
      </c>
      <c r="BC51" s="100">
        <v>1393</v>
      </c>
      <c r="BD51" s="97"/>
      <c r="BE51" s="99">
        <v>322</v>
      </c>
      <c r="BF51" s="97">
        <v>390</v>
      </c>
      <c r="BG51" s="97">
        <v>408</v>
      </c>
      <c r="BH51" s="97">
        <v>354</v>
      </c>
      <c r="BI51" s="100">
        <v>1474</v>
      </c>
      <c r="BJ51" s="97"/>
      <c r="BK51" s="99">
        <v>342</v>
      </c>
      <c r="BL51" s="97">
        <v>404</v>
      </c>
      <c r="BM51" s="97">
        <v>397</v>
      </c>
      <c r="BN51" s="97">
        <v>377</v>
      </c>
      <c r="BO51" s="100">
        <v>1520</v>
      </c>
      <c r="BP51" s="64"/>
      <c r="BQ51" s="99">
        <v>322</v>
      </c>
      <c r="BR51" s="97">
        <v>413</v>
      </c>
      <c r="BS51" s="97">
        <v>467</v>
      </c>
      <c r="BT51" s="97">
        <v>403</v>
      </c>
      <c r="BU51" s="100">
        <v>1605</v>
      </c>
      <c r="BV51" s="101"/>
      <c r="BW51" s="99">
        <v>353</v>
      </c>
      <c r="BX51" s="102">
        <v>435</v>
      </c>
      <c r="BY51" s="102">
        <v>502</v>
      </c>
      <c r="BZ51" s="102">
        <f t="shared" si="1"/>
        <v>428</v>
      </c>
      <c r="CA51" s="100">
        <v>1718</v>
      </c>
      <c r="CB51" s="1"/>
      <c r="CC51" s="99">
        <v>386</v>
      </c>
      <c r="CD51" s="102">
        <f t="shared" si="2"/>
        <v>312</v>
      </c>
      <c r="CE51" s="100">
        <v>698</v>
      </c>
      <c r="CF51" s="1"/>
    </row>
    <row r="52" spans="1:84" ht="11.25" customHeight="1" x14ac:dyDescent="0.2">
      <c r="A52" s="29" t="s">
        <v>83</v>
      </c>
      <c r="B52" s="90"/>
      <c r="C52" s="99">
        <v>1</v>
      </c>
      <c r="D52" s="97">
        <v>2</v>
      </c>
      <c r="E52" s="97">
        <v>4</v>
      </c>
      <c r="F52" s="97">
        <v>5</v>
      </c>
      <c r="G52" s="100">
        <v>12</v>
      </c>
      <c r="H52" s="1"/>
      <c r="I52" s="99">
        <v>1</v>
      </c>
      <c r="J52" s="97">
        <v>2</v>
      </c>
      <c r="K52" s="97">
        <v>3</v>
      </c>
      <c r="L52" s="97">
        <v>2</v>
      </c>
      <c r="M52" s="100">
        <v>8</v>
      </c>
      <c r="N52" s="1"/>
      <c r="O52" s="99">
        <v>1</v>
      </c>
      <c r="P52" s="97">
        <v>1</v>
      </c>
      <c r="Q52" s="97">
        <v>1</v>
      </c>
      <c r="R52" s="97">
        <v>3</v>
      </c>
      <c r="S52" s="100">
        <v>6</v>
      </c>
      <c r="T52" s="1"/>
      <c r="U52" s="99">
        <v>1</v>
      </c>
      <c r="V52" s="97">
        <v>1</v>
      </c>
      <c r="W52" s="97">
        <v>1</v>
      </c>
      <c r="X52" s="97">
        <v>2</v>
      </c>
      <c r="Y52" s="100">
        <v>5</v>
      </c>
      <c r="Z52" s="1"/>
      <c r="AA52" s="99">
        <v>1</v>
      </c>
      <c r="AB52" s="97">
        <v>3</v>
      </c>
      <c r="AC52" s="97">
        <v>14</v>
      </c>
      <c r="AD52" s="97">
        <v>6</v>
      </c>
      <c r="AE52" s="100">
        <v>24</v>
      </c>
      <c r="AF52" s="1"/>
      <c r="AG52" s="99">
        <v>6</v>
      </c>
      <c r="AH52" s="97">
        <v>5</v>
      </c>
      <c r="AI52" s="97">
        <v>5</v>
      </c>
      <c r="AJ52" s="97">
        <v>13</v>
      </c>
      <c r="AK52" s="100">
        <v>29</v>
      </c>
      <c r="AL52" s="1"/>
      <c r="AM52" s="99">
        <v>3</v>
      </c>
      <c r="AN52" s="97">
        <v>6</v>
      </c>
      <c r="AO52" s="97">
        <v>7</v>
      </c>
      <c r="AP52" s="97">
        <v>2</v>
      </c>
      <c r="AQ52" s="100">
        <v>18</v>
      </c>
      <c r="AR52" s="97"/>
      <c r="AS52" s="99">
        <v>4</v>
      </c>
      <c r="AT52" s="97">
        <v>9.8000000000000007</v>
      </c>
      <c r="AU52" s="97">
        <v>10</v>
      </c>
      <c r="AV52" s="97">
        <v>7.9</v>
      </c>
      <c r="AW52" s="100">
        <v>31.700000000000003</v>
      </c>
      <c r="AX52" s="97"/>
      <c r="AY52" s="99">
        <v>10</v>
      </c>
      <c r="AZ52" s="97">
        <v>13</v>
      </c>
      <c r="BA52" s="97">
        <v>34</v>
      </c>
      <c r="BB52" s="97">
        <v>18</v>
      </c>
      <c r="BC52" s="100">
        <v>75</v>
      </c>
      <c r="BD52" s="97"/>
      <c r="BE52" s="99">
        <v>15</v>
      </c>
      <c r="BF52" s="97">
        <v>25</v>
      </c>
      <c r="BG52" s="97">
        <v>14</v>
      </c>
      <c r="BH52" s="97">
        <v>12</v>
      </c>
      <c r="BI52" s="100">
        <v>66</v>
      </c>
      <c r="BJ52" s="97"/>
      <c r="BK52" s="99">
        <v>13</v>
      </c>
      <c r="BL52" s="97">
        <v>11</v>
      </c>
      <c r="BM52" s="97">
        <v>11</v>
      </c>
      <c r="BN52" s="97">
        <v>31</v>
      </c>
      <c r="BO52" s="100">
        <v>66</v>
      </c>
      <c r="BP52" s="64"/>
      <c r="BQ52" s="99">
        <v>55</v>
      </c>
      <c r="BR52" s="97">
        <v>77</v>
      </c>
      <c r="BS52" s="97">
        <v>88</v>
      </c>
      <c r="BT52" s="97">
        <v>119</v>
      </c>
      <c r="BU52" s="100">
        <v>339</v>
      </c>
      <c r="BV52" s="101"/>
      <c r="BW52" s="99">
        <v>146</v>
      </c>
      <c r="BX52" s="102">
        <v>130</v>
      </c>
      <c r="BY52" s="102">
        <v>134</v>
      </c>
      <c r="BZ52" s="102">
        <f t="shared" si="1"/>
        <v>179</v>
      </c>
      <c r="CA52" s="100">
        <v>589</v>
      </c>
      <c r="CB52" s="1"/>
      <c r="CC52" s="99">
        <v>167</v>
      </c>
      <c r="CD52" s="102">
        <f t="shared" si="2"/>
        <v>145</v>
      </c>
      <c r="CE52" s="100">
        <v>312</v>
      </c>
      <c r="CF52" s="1"/>
    </row>
    <row r="53" spans="1:84" x14ac:dyDescent="0.2">
      <c r="A53" s="50" t="s">
        <v>84</v>
      </c>
      <c r="B53" s="90"/>
      <c r="C53" s="103">
        <v>496</v>
      </c>
      <c r="D53" s="104">
        <v>565</v>
      </c>
      <c r="E53" s="104">
        <v>565</v>
      </c>
      <c r="F53" s="104">
        <v>616</v>
      </c>
      <c r="G53" s="105">
        <v>2242</v>
      </c>
      <c r="H53" s="1"/>
      <c r="I53" s="103">
        <v>488</v>
      </c>
      <c r="J53" s="104">
        <v>541</v>
      </c>
      <c r="K53" s="104">
        <v>537</v>
      </c>
      <c r="L53" s="104">
        <v>718</v>
      </c>
      <c r="M53" s="105">
        <v>2284</v>
      </c>
      <c r="N53" s="1"/>
      <c r="O53" s="103">
        <v>548</v>
      </c>
      <c r="P53" s="104">
        <v>595</v>
      </c>
      <c r="Q53" s="104">
        <v>626</v>
      </c>
      <c r="R53" s="104">
        <v>617</v>
      </c>
      <c r="S53" s="105">
        <v>2386</v>
      </c>
      <c r="T53" s="1"/>
      <c r="U53" s="103">
        <v>505</v>
      </c>
      <c r="V53" s="104">
        <v>583.20000000000005</v>
      </c>
      <c r="W53" s="104">
        <v>625</v>
      </c>
      <c r="X53" s="104">
        <v>646</v>
      </c>
      <c r="Y53" s="105">
        <v>2359.1999999999998</v>
      </c>
      <c r="Z53" s="1"/>
      <c r="AA53" s="103">
        <v>574</v>
      </c>
      <c r="AB53" s="104">
        <v>642</v>
      </c>
      <c r="AC53" s="104">
        <v>721</v>
      </c>
      <c r="AD53" s="104">
        <v>653</v>
      </c>
      <c r="AE53" s="105">
        <v>2590</v>
      </c>
      <c r="AF53" s="1"/>
      <c r="AG53" s="103">
        <v>573</v>
      </c>
      <c r="AH53" s="104">
        <v>630</v>
      </c>
      <c r="AI53" s="104">
        <v>626</v>
      </c>
      <c r="AJ53" s="104">
        <v>654</v>
      </c>
      <c r="AK53" s="105">
        <v>2483</v>
      </c>
      <c r="AL53" s="1"/>
      <c r="AM53" s="103">
        <v>565</v>
      </c>
      <c r="AN53" s="104">
        <v>651</v>
      </c>
      <c r="AO53" s="104">
        <v>720</v>
      </c>
      <c r="AP53" s="104">
        <v>700.9</v>
      </c>
      <c r="AQ53" s="105">
        <v>2636.9</v>
      </c>
      <c r="AR53" s="97"/>
      <c r="AS53" s="103">
        <v>633</v>
      </c>
      <c r="AT53" s="104">
        <v>677.8</v>
      </c>
      <c r="AU53" s="104">
        <v>695</v>
      </c>
      <c r="AV53" s="104">
        <v>816.9</v>
      </c>
      <c r="AW53" s="105">
        <v>2822.7</v>
      </c>
      <c r="AX53" s="97"/>
      <c r="AY53" s="103">
        <v>699</v>
      </c>
      <c r="AZ53" s="104">
        <v>855</v>
      </c>
      <c r="BA53" s="104">
        <v>1110</v>
      </c>
      <c r="BB53" s="104">
        <v>1139</v>
      </c>
      <c r="BC53" s="105">
        <v>3803</v>
      </c>
      <c r="BD53" s="97"/>
      <c r="BE53" s="103">
        <v>869</v>
      </c>
      <c r="BF53" s="104">
        <v>1089</v>
      </c>
      <c r="BG53" s="104">
        <v>1079</v>
      </c>
      <c r="BH53" s="104">
        <v>1028</v>
      </c>
      <c r="BI53" s="105">
        <v>4065</v>
      </c>
      <c r="BJ53" s="97"/>
      <c r="BK53" s="103">
        <v>877</v>
      </c>
      <c r="BL53" s="104">
        <v>975</v>
      </c>
      <c r="BM53" s="104">
        <v>1024</v>
      </c>
      <c r="BN53" s="104">
        <v>995</v>
      </c>
      <c r="BO53" s="105">
        <v>3871</v>
      </c>
      <c r="BP53" s="64"/>
      <c r="BQ53" s="103">
        <v>934</v>
      </c>
      <c r="BR53" s="104">
        <v>1055</v>
      </c>
      <c r="BS53" s="104">
        <v>1135</v>
      </c>
      <c r="BT53" s="104">
        <v>1141</v>
      </c>
      <c r="BU53" s="105">
        <v>4265</v>
      </c>
      <c r="BV53" s="101"/>
      <c r="BW53" s="103">
        <f>SUM(BW49:BW52)</f>
        <v>1042</v>
      </c>
      <c r="BX53" s="106">
        <f>SUM(BX49:BX52)</f>
        <v>1088</v>
      </c>
      <c r="BY53" s="106">
        <f>SUM(BY49:BY52)</f>
        <v>1238</v>
      </c>
      <c r="BZ53" s="106">
        <f>SUM(BZ49:BZ52)</f>
        <v>1265</v>
      </c>
      <c r="CA53" s="105">
        <f>SUM(CA49:CA52)</f>
        <v>4633</v>
      </c>
      <c r="CB53" s="1"/>
      <c r="CC53" s="103">
        <f>SUM(CC49:CC52)</f>
        <v>1168</v>
      </c>
      <c r="CD53" s="106">
        <f>SUM(CD49:CD52)</f>
        <v>1055</v>
      </c>
      <c r="CE53" s="105">
        <f>SUM(CE49:CE52)</f>
        <v>2223</v>
      </c>
      <c r="CF53" s="1"/>
    </row>
    <row r="54" spans="1:84" x14ac:dyDescent="0.2">
      <c r="A54" s="29" t="s">
        <v>61</v>
      </c>
      <c r="B54" s="90"/>
      <c r="C54" s="99">
        <v>181</v>
      </c>
      <c r="D54" s="97">
        <v>216.5</v>
      </c>
      <c r="E54" s="97">
        <v>233.4</v>
      </c>
      <c r="F54" s="97">
        <v>235.6</v>
      </c>
      <c r="G54" s="100">
        <v>866.5</v>
      </c>
      <c r="H54" s="1"/>
      <c r="I54" s="99">
        <v>194</v>
      </c>
      <c r="J54" s="97">
        <v>228</v>
      </c>
      <c r="K54" s="97">
        <v>221</v>
      </c>
      <c r="L54" s="97">
        <v>270</v>
      </c>
      <c r="M54" s="100">
        <v>913</v>
      </c>
      <c r="N54" s="1"/>
      <c r="O54" s="99">
        <v>228.6</v>
      </c>
      <c r="P54" s="97">
        <v>251.60000000000002</v>
      </c>
      <c r="Q54" s="97">
        <v>274</v>
      </c>
      <c r="R54" s="97">
        <v>227</v>
      </c>
      <c r="S54" s="100">
        <v>981.2</v>
      </c>
      <c r="T54" s="1"/>
      <c r="U54" s="99">
        <v>214</v>
      </c>
      <c r="V54" s="97">
        <v>241</v>
      </c>
      <c r="W54" s="97">
        <v>268</v>
      </c>
      <c r="X54" s="97">
        <v>279</v>
      </c>
      <c r="Y54" s="100">
        <v>1002</v>
      </c>
      <c r="Z54" s="1"/>
      <c r="AA54" s="99">
        <v>245</v>
      </c>
      <c r="AB54" s="97">
        <v>277</v>
      </c>
      <c r="AC54" s="97">
        <v>290</v>
      </c>
      <c r="AD54" s="97">
        <v>280</v>
      </c>
      <c r="AE54" s="100">
        <v>1092</v>
      </c>
      <c r="AF54" s="1"/>
      <c r="AG54" s="99">
        <v>250</v>
      </c>
      <c r="AH54" s="97">
        <v>281</v>
      </c>
      <c r="AI54" s="97">
        <v>264</v>
      </c>
      <c r="AJ54" s="97">
        <v>293</v>
      </c>
      <c r="AK54" s="100">
        <v>1088</v>
      </c>
      <c r="AL54" s="1"/>
      <c r="AM54" s="99">
        <v>242</v>
      </c>
      <c r="AN54" s="97">
        <v>273</v>
      </c>
      <c r="AO54" s="97">
        <v>301</v>
      </c>
      <c r="AP54" s="97">
        <v>297</v>
      </c>
      <c r="AQ54" s="100">
        <v>1113</v>
      </c>
      <c r="AR54" s="97"/>
      <c r="AS54" s="99">
        <v>271</v>
      </c>
      <c r="AT54" s="97">
        <v>285.2</v>
      </c>
      <c r="AU54" s="97">
        <v>291</v>
      </c>
      <c r="AV54" s="97">
        <v>342</v>
      </c>
      <c r="AW54" s="100">
        <v>1189.2</v>
      </c>
      <c r="AX54" s="97"/>
      <c r="AY54" s="99">
        <v>291</v>
      </c>
      <c r="AZ54" s="97">
        <v>347</v>
      </c>
      <c r="BA54" s="97">
        <v>431</v>
      </c>
      <c r="BB54" s="97">
        <v>441</v>
      </c>
      <c r="BC54" s="100">
        <v>1510</v>
      </c>
      <c r="BD54" s="97"/>
      <c r="BE54" s="99">
        <v>352</v>
      </c>
      <c r="BF54" s="97">
        <v>455</v>
      </c>
      <c r="BG54" s="97">
        <v>455</v>
      </c>
      <c r="BH54" s="97">
        <v>402</v>
      </c>
      <c r="BI54" s="100">
        <v>1664</v>
      </c>
      <c r="BJ54" s="97"/>
      <c r="BK54" s="99">
        <v>351</v>
      </c>
      <c r="BL54" s="97">
        <v>411</v>
      </c>
      <c r="BM54" s="97">
        <v>438</v>
      </c>
      <c r="BN54" s="97">
        <v>401</v>
      </c>
      <c r="BO54" s="100">
        <v>1601</v>
      </c>
      <c r="BP54" s="64"/>
      <c r="BQ54" s="99">
        <v>374</v>
      </c>
      <c r="BR54" s="97">
        <v>441</v>
      </c>
      <c r="BS54" s="97">
        <v>484</v>
      </c>
      <c r="BT54" s="97">
        <v>452</v>
      </c>
      <c r="BU54" s="100">
        <v>1751</v>
      </c>
      <c r="BV54" s="97"/>
      <c r="BW54" s="99">
        <v>417</v>
      </c>
      <c r="BX54" s="102">
        <v>471</v>
      </c>
      <c r="BY54" s="102">
        <v>534</v>
      </c>
      <c r="BZ54" s="102">
        <f t="shared" si="1"/>
        <v>506</v>
      </c>
      <c r="CA54" s="100">
        <f>1943-15</f>
        <v>1928</v>
      </c>
      <c r="CB54" s="1"/>
      <c r="CC54" s="99">
        <v>462</v>
      </c>
      <c r="CD54" s="102">
        <f>CE54-CC54</f>
        <v>408</v>
      </c>
      <c r="CE54" s="100">
        <v>870</v>
      </c>
      <c r="CF54" s="1"/>
    </row>
    <row r="55" spans="1:84" s="37" customFormat="1" x14ac:dyDescent="0.2">
      <c r="A55" s="31" t="s">
        <v>85</v>
      </c>
      <c r="B55" s="34"/>
      <c r="C55" s="35">
        <v>0.36491935483870969</v>
      </c>
      <c r="D55" s="34">
        <v>0.38318584070796458</v>
      </c>
      <c r="E55" s="34">
        <v>0.41309734513274338</v>
      </c>
      <c r="F55" s="34">
        <v>0.38246753246753246</v>
      </c>
      <c r="G55" s="36">
        <v>0.38648528099910795</v>
      </c>
      <c r="I55" s="35">
        <v>0.39754098360655737</v>
      </c>
      <c r="J55" s="34">
        <v>0.42144177449168208</v>
      </c>
      <c r="K55" s="34">
        <v>0.41154562383612664</v>
      </c>
      <c r="L55" s="34">
        <v>0.37604456824512533</v>
      </c>
      <c r="M55" s="36">
        <v>0.39973730297723292</v>
      </c>
      <c r="O55" s="35">
        <v>0.41715328467153284</v>
      </c>
      <c r="P55" s="34">
        <v>0.42285714285714288</v>
      </c>
      <c r="Q55" s="34">
        <v>0.43769968051118213</v>
      </c>
      <c r="R55" s="34">
        <v>0.36790923824959482</v>
      </c>
      <c r="S55" s="36">
        <v>0.4112321877619447</v>
      </c>
      <c r="U55" s="35">
        <v>0.42376237623762375</v>
      </c>
      <c r="V55" s="34">
        <v>0.41323731138545949</v>
      </c>
      <c r="W55" s="34">
        <v>0.42880000000000001</v>
      </c>
      <c r="X55" s="34">
        <v>0.43188854489164086</v>
      </c>
      <c r="Y55" s="36">
        <v>0.42472024415055953</v>
      </c>
      <c r="Z55" s="34"/>
      <c r="AA55" s="35">
        <v>0.42682926829268292</v>
      </c>
      <c r="AB55" s="34">
        <v>0.43146417445482865</v>
      </c>
      <c r="AC55" s="34">
        <v>0.40221914008321774</v>
      </c>
      <c r="AD55" s="34">
        <v>0.42879019908116384</v>
      </c>
      <c r="AE55" s="36">
        <v>0.42162162162162165</v>
      </c>
      <c r="AG55" s="35">
        <v>0.43630017452006981</v>
      </c>
      <c r="AH55" s="34">
        <v>0.44603174603174606</v>
      </c>
      <c r="AI55" s="34">
        <v>0.4217252396166134</v>
      </c>
      <c r="AJ55" s="34">
        <v>0.44801223241590216</v>
      </c>
      <c r="AK55" s="36">
        <v>0.43817962142569472</v>
      </c>
      <c r="AL55" s="38"/>
      <c r="AM55" s="35">
        <v>0.42831858407079648</v>
      </c>
      <c r="AN55" s="34">
        <v>0.41935483870967744</v>
      </c>
      <c r="AO55" s="34">
        <v>0.41805555555555557</v>
      </c>
      <c r="AP55" s="34">
        <v>0.42374090455129121</v>
      </c>
      <c r="AQ55" s="36">
        <v>0.42208654101406956</v>
      </c>
      <c r="AR55" s="39"/>
      <c r="AS55" s="35">
        <v>0.42812006319115326</v>
      </c>
      <c r="AT55" s="34">
        <v>0.42077308940690472</v>
      </c>
      <c r="AU55" s="34">
        <v>0.41870503597122299</v>
      </c>
      <c r="AV55" s="34">
        <v>0.41865589423430044</v>
      </c>
      <c r="AW55" s="36">
        <v>0.42129875650972476</v>
      </c>
      <c r="AX55" s="39"/>
      <c r="AY55" s="35">
        <v>0.41630901287553645</v>
      </c>
      <c r="AZ55" s="34">
        <v>0.40584795321637429</v>
      </c>
      <c r="BA55" s="34">
        <v>0.38828828828828826</v>
      </c>
      <c r="BB55" s="34">
        <v>0.3871817383669886</v>
      </c>
      <c r="BC55" s="36">
        <v>0.39705495661320012</v>
      </c>
      <c r="BD55" s="39"/>
      <c r="BE55" s="35">
        <v>0.4050632911392405</v>
      </c>
      <c r="BF55" s="34">
        <v>0.41781450872359965</v>
      </c>
      <c r="BG55" s="34">
        <v>0.42168674698795183</v>
      </c>
      <c r="BH55" s="34">
        <v>0.39105058365758755</v>
      </c>
      <c r="BI55" s="36">
        <v>0.40934809348093482</v>
      </c>
      <c r="BJ55" s="39"/>
      <c r="BK55" s="35">
        <v>0.40022805017103763</v>
      </c>
      <c r="BL55" s="34">
        <v>0.42153846153846153</v>
      </c>
      <c r="BM55" s="34">
        <v>0.427734375</v>
      </c>
      <c r="BN55" s="34">
        <v>0.40301507537688441</v>
      </c>
      <c r="BO55" s="36">
        <v>0.41358822009816587</v>
      </c>
      <c r="BP55" s="40"/>
      <c r="BQ55" s="35">
        <v>0.40042826552462529</v>
      </c>
      <c r="BR55" s="34">
        <v>0.41800947867298577</v>
      </c>
      <c r="BS55" s="54">
        <v>0.42643171806167401</v>
      </c>
      <c r="BT55" s="34">
        <v>0.39614373356704646</v>
      </c>
      <c r="BU55" s="57">
        <v>0.4105509964830012</v>
      </c>
      <c r="BV55" s="41"/>
      <c r="BW55" s="60">
        <f>BW54/BW53</f>
        <v>0.40019193857965452</v>
      </c>
      <c r="BX55" s="61">
        <f>BX54/BX53</f>
        <v>0.4329044117647059</v>
      </c>
      <c r="BY55" s="61">
        <f>BY54/BY53</f>
        <v>0.43134087237479807</v>
      </c>
      <c r="BZ55" s="61">
        <f>BZ54/BZ53</f>
        <v>0.4</v>
      </c>
      <c r="CA55" s="56">
        <f>CA54/CA53</f>
        <v>0.4161450464062163</v>
      </c>
      <c r="CC55" s="60">
        <f>CC54/CC53</f>
        <v>0.39554794520547948</v>
      </c>
      <c r="CD55" s="61">
        <f>CD54/CD53</f>
        <v>0.38672985781990521</v>
      </c>
      <c r="CE55" s="56">
        <f>CE54/CE53</f>
        <v>0.39136302294197028</v>
      </c>
    </row>
    <row r="56" spans="1:84" x14ac:dyDescent="0.2">
      <c r="A56" s="29" t="s">
        <v>63</v>
      </c>
      <c r="B56" s="107"/>
      <c r="C56" s="99">
        <v>141</v>
      </c>
      <c r="D56" s="97">
        <v>146</v>
      </c>
      <c r="E56" s="97">
        <v>127</v>
      </c>
      <c r="F56" s="97">
        <v>140</v>
      </c>
      <c r="G56" s="100">
        <v>554</v>
      </c>
      <c r="H56" s="1"/>
      <c r="I56" s="99">
        <v>146</v>
      </c>
      <c r="J56" s="97">
        <v>148</v>
      </c>
      <c r="K56" s="97">
        <v>150</v>
      </c>
      <c r="L56" s="97">
        <v>150</v>
      </c>
      <c r="M56" s="100">
        <v>594</v>
      </c>
      <c r="N56" s="1"/>
      <c r="O56" s="99">
        <v>139</v>
      </c>
      <c r="P56" s="97">
        <v>143</v>
      </c>
      <c r="Q56" s="97">
        <v>124</v>
      </c>
      <c r="R56" s="97">
        <v>119</v>
      </c>
      <c r="S56" s="100">
        <v>525</v>
      </c>
      <c r="T56" s="1"/>
      <c r="U56" s="99">
        <v>139</v>
      </c>
      <c r="V56" s="97">
        <v>147</v>
      </c>
      <c r="W56" s="97">
        <v>145</v>
      </c>
      <c r="X56" s="97">
        <v>183</v>
      </c>
      <c r="Y56" s="100">
        <v>614</v>
      </c>
      <c r="Z56" s="1"/>
      <c r="AA56" s="99">
        <v>148</v>
      </c>
      <c r="AB56" s="97">
        <v>146</v>
      </c>
      <c r="AC56" s="97">
        <v>138</v>
      </c>
      <c r="AD56" s="97">
        <v>151</v>
      </c>
      <c r="AE56" s="100">
        <v>583</v>
      </c>
      <c r="AF56" s="1"/>
      <c r="AG56" s="99">
        <v>144</v>
      </c>
      <c r="AH56" s="97">
        <v>148</v>
      </c>
      <c r="AI56" s="97">
        <v>136</v>
      </c>
      <c r="AJ56" s="97">
        <v>146</v>
      </c>
      <c r="AK56" s="100">
        <v>574</v>
      </c>
      <c r="AL56" s="1"/>
      <c r="AM56" s="99">
        <v>148</v>
      </c>
      <c r="AN56" s="97">
        <v>147</v>
      </c>
      <c r="AO56" s="97">
        <v>141</v>
      </c>
      <c r="AP56" s="97">
        <v>151</v>
      </c>
      <c r="AQ56" s="100">
        <v>587</v>
      </c>
      <c r="AR56" s="97"/>
      <c r="AS56" s="99">
        <v>160</v>
      </c>
      <c r="AT56" s="97">
        <v>154</v>
      </c>
      <c r="AU56" s="97">
        <v>144</v>
      </c>
      <c r="AV56" s="97">
        <v>170</v>
      </c>
      <c r="AW56" s="100">
        <v>628</v>
      </c>
      <c r="AX56" s="97"/>
      <c r="AY56" s="99">
        <v>183</v>
      </c>
      <c r="AZ56" s="97">
        <v>183</v>
      </c>
      <c r="BA56" s="97">
        <v>184</v>
      </c>
      <c r="BB56" s="97">
        <v>199</v>
      </c>
      <c r="BC56" s="100">
        <v>749</v>
      </c>
      <c r="BD56" s="97"/>
      <c r="BE56" s="99">
        <v>205</v>
      </c>
      <c r="BF56" s="97">
        <v>218</v>
      </c>
      <c r="BG56" s="97">
        <v>194</v>
      </c>
      <c r="BH56" s="97">
        <v>204</v>
      </c>
      <c r="BI56" s="100">
        <v>821</v>
      </c>
      <c r="BJ56" s="97"/>
      <c r="BK56" s="99">
        <v>207</v>
      </c>
      <c r="BL56" s="97">
        <v>220</v>
      </c>
      <c r="BM56" s="97">
        <v>202</v>
      </c>
      <c r="BN56" s="97">
        <v>266</v>
      </c>
      <c r="BO56" s="100">
        <v>895</v>
      </c>
      <c r="BP56" s="64"/>
      <c r="BQ56" s="99">
        <v>253</v>
      </c>
      <c r="BR56" s="97">
        <v>259</v>
      </c>
      <c r="BS56" s="97">
        <v>240</v>
      </c>
      <c r="BT56" s="97">
        <v>273</v>
      </c>
      <c r="BU56" s="100">
        <v>1025</v>
      </c>
      <c r="BV56" s="97"/>
      <c r="BW56" s="99">
        <f>19+259</f>
        <v>278</v>
      </c>
      <c r="BX56" s="102">
        <v>288</v>
      </c>
      <c r="BY56" s="102">
        <v>264</v>
      </c>
      <c r="BZ56" s="102">
        <f t="shared" si="1"/>
        <v>290</v>
      </c>
      <c r="CA56" s="100">
        <f>1163-28-15</f>
        <v>1120</v>
      </c>
      <c r="CB56" s="1"/>
      <c r="CC56" s="99">
        <v>311</v>
      </c>
      <c r="CD56" s="102">
        <f>CE56-CC56</f>
        <v>290</v>
      </c>
      <c r="CE56" s="100">
        <f>549+52</f>
        <v>601</v>
      </c>
      <c r="CF56" s="1"/>
    </row>
    <row r="57" spans="1:84" x14ac:dyDescent="0.2">
      <c r="A57" s="50" t="s">
        <v>64</v>
      </c>
      <c r="B57" s="90"/>
      <c r="C57" s="103">
        <v>40</v>
      </c>
      <c r="D57" s="104">
        <v>70.5</v>
      </c>
      <c r="E57" s="104">
        <v>106.4</v>
      </c>
      <c r="F57" s="104">
        <v>95.6</v>
      </c>
      <c r="G57" s="105">
        <v>312.5</v>
      </c>
      <c r="H57" s="1"/>
      <c r="I57" s="103">
        <v>48</v>
      </c>
      <c r="J57" s="104">
        <v>80</v>
      </c>
      <c r="K57" s="104">
        <v>71</v>
      </c>
      <c r="L57" s="104">
        <v>120</v>
      </c>
      <c r="M57" s="105">
        <v>319</v>
      </c>
      <c r="N57" s="1"/>
      <c r="O57" s="103">
        <v>89.6</v>
      </c>
      <c r="P57" s="104">
        <v>108.60000000000002</v>
      </c>
      <c r="Q57" s="104">
        <v>150</v>
      </c>
      <c r="R57" s="104">
        <v>108</v>
      </c>
      <c r="S57" s="105">
        <v>456.20000000000005</v>
      </c>
      <c r="T57" s="1"/>
      <c r="U57" s="103">
        <v>75</v>
      </c>
      <c r="V57" s="104">
        <v>94</v>
      </c>
      <c r="W57" s="104">
        <v>123</v>
      </c>
      <c r="X57" s="104">
        <v>96</v>
      </c>
      <c r="Y57" s="105">
        <v>388</v>
      </c>
      <c r="Z57" s="1"/>
      <c r="AA57" s="103">
        <v>97</v>
      </c>
      <c r="AB57" s="104">
        <v>131</v>
      </c>
      <c r="AC57" s="104">
        <v>152</v>
      </c>
      <c r="AD57" s="104">
        <v>129</v>
      </c>
      <c r="AE57" s="105">
        <v>509</v>
      </c>
      <c r="AF57" s="1"/>
      <c r="AG57" s="103">
        <v>106</v>
      </c>
      <c r="AH57" s="104">
        <v>133</v>
      </c>
      <c r="AI57" s="104">
        <v>128</v>
      </c>
      <c r="AJ57" s="104">
        <v>147</v>
      </c>
      <c r="AK57" s="105">
        <v>514</v>
      </c>
      <c r="AL57" s="1"/>
      <c r="AM57" s="103">
        <v>94</v>
      </c>
      <c r="AN57" s="104">
        <v>126</v>
      </c>
      <c r="AO57" s="104">
        <v>160</v>
      </c>
      <c r="AP57" s="104">
        <v>146</v>
      </c>
      <c r="AQ57" s="105">
        <v>526</v>
      </c>
      <c r="AR57" s="97"/>
      <c r="AS57" s="103">
        <v>111</v>
      </c>
      <c r="AT57" s="104">
        <v>131.19999999999999</v>
      </c>
      <c r="AU57" s="104">
        <v>147</v>
      </c>
      <c r="AV57" s="104">
        <v>172</v>
      </c>
      <c r="AW57" s="105">
        <v>561.20000000000005</v>
      </c>
      <c r="AX57" s="97"/>
      <c r="AY57" s="103">
        <v>108</v>
      </c>
      <c r="AZ57" s="104">
        <v>164</v>
      </c>
      <c r="BA57" s="104">
        <v>247</v>
      </c>
      <c r="BB57" s="104">
        <v>242</v>
      </c>
      <c r="BC57" s="105">
        <v>761</v>
      </c>
      <c r="BD57" s="97"/>
      <c r="BE57" s="103">
        <v>147</v>
      </c>
      <c r="BF57" s="104">
        <v>237</v>
      </c>
      <c r="BG57" s="104">
        <v>261</v>
      </c>
      <c r="BH57" s="104">
        <v>198</v>
      </c>
      <c r="BI57" s="105">
        <v>843</v>
      </c>
      <c r="BJ57" s="97"/>
      <c r="BK57" s="103">
        <v>144</v>
      </c>
      <c r="BL57" s="104">
        <v>191</v>
      </c>
      <c r="BM57" s="104">
        <v>236</v>
      </c>
      <c r="BN57" s="104">
        <v>135</v>
      </c>
      <c r="BO57" s="105">
        <v>706</v>
      </c>
      <c r="BP57" s="64"/>
      <c r="BQ57" s="103">
        <v>121</v>
      </c>
      <c r="BR57" s="104">
        <v>182</v>
      </c>
      <c r="BS57" s="104">
        <v>244</v>
      </c>
      <c r="BT57" s="104">
        <v>179</v>
      </c>
      <c r="BU57" s="105">
        <v>726</v>
      </c>
      <c r="BV57" s="97"/>
      <c r="BW57" s="103">
        <f>BW54-BW56</f>
        <v>139</v>
      </c>
      <c r="BX57" s="106">
        <f>BX54-BX56</f>
        <v>183</v>
      </c>
      <c r="BY57" s="106">
        <f>BY54-BY56</f>
        <v>270</v>
      </c>
      <c r="BZ57" s="106">
        <f>BZ54-BZ56</f>
        <v>216</v>
      </c>
      <c r="CA57" s="105">
        <f>CA54-CA56</f>
        <v>808</v>
      </c>
      <c r="CB57" s="1"/>
      <c r="CC57" s="103">
        <f>CC54-CC56</f>
        <v>151</v>
      </c>
      <c r="CD57" s="106">
        <f>CD54-CD56</f>
        <v>118</v>
      </c>
      <c r="CE57" s="105">
        <f>CE54-CE56</f>
        <v>269</v>
      </c>
      <c r="CF57" s="1"/>
    </row>
    <row r="58" spans="1:84" s="37" customFormat="1" x14ac:dyDescent="0.2">
      <c r="A58" s="31" t="s">
        <v>85</v>
      </c>
      <c r="C58" s="35">
        <v>8.0645161290322578E-2</v>
      </c>
      <c r="D58" s="34">
        <v>0.12477876106194691</v>
      </c>
      <c r="E58" s="34">
        <v>0.18831858407079646</v>
      </c>
      <c r="F58" s="34">
        <v>0.15519480519480519</v>
      </c>
      <c r="G58" s="36">
        <v>0.13938447814451382</v>
      </c>
      <c r="I58" s="35">
        <v>9.8360655737704916E-2</v>
      </c>
      <c r="J58" s="34">
        <v>0.1478743068391867</v>
      </c>
      <c r="K58" s="34">
        <v>0.13221601489757914</v>
      </c>
      <c r="L58" s="34">
        <v>0.16713091922005571</v>
      </c>
      <c r="M58" s="36">
        <v>0.13966725043782838</v>
      </c>
      <c r="O58" s="35">
        <v>0.1635036496350365</v>
      </c>
      <c r="P58" s="34">
        <v>0.18252100840336138</v>
      </c>
      <c r="Q58" s="34">
        <v>0.23961661341853036</v>
      </c>
      <c r="R58" s="34">
        <v>0.17504051863857376</v>
      </c>
      <c r="S58" s="36">
        <v>0.19119865884325232</v>
      </c>
      <c r="U58" s="35">
        <v>0.14851485148514851</v>
      </c>
      <c r="V58" s="34">
        <v>0.16117969821673525</v>
      </c>
      <c r="W58" s="34">
        <v>0.1968</v>
      </c>
      <c r="X58" s="34">
        <v>0.14860681114551083</v>
      </c>
      <c r="Y58" s="36">
        <v>0.16446252967107494</v>
      </c>
      <c r="Z58" s="34"/>
      <c r="AA58" s="35">
        <v>0.16898954703832753</v>
      </c>
      <c r="AB58" s="34">
        <v>0.20404984423676012</v>
      </c>
      <c r="AC58" s="34">
        <v>0.21081830790568654</v>
      </c>
      <c r="AD58" s="34">
        <v>0.19754977029096477</v>
      </c>
      <c r="AE58" s="36">
        <v>0.19652509652509653</v>
      </c>
      <c r="AG58" s="35">
        <v>0.18499127399650961</v>
      </c>
      <c r="AH58" s="34">
        <v>0.21111111111111111</v>
      </c>
      <c r="AI58" s="34">
        <v>0.20447284345047922</v>
      </c>
      <c r="AJ58" s="34">
        <v>0.22477064220183487</v>
      </c>
      <c r="AK58" s="36">
        <v>0.20700765203383004</v>
      </c>
      <c r="AM58" s="35">
        <v>0.1663716814159292</v>
      </c>
      <c r="AN58" s="34">
        <v>0.19354838709677419</v>
      </c>
      <c r="AO58" s="34">
        <v>0.22222222222222221</v>
      </c>
      <c r="AP58" s="34">
        <v>0.20830360964474248</v>
      </c>
      <c r="AQ58" s="36">
        <v>0.1994766581971254</v>
      </c>
      <c r="AR58" s="39"/>
      <c r="AS58" s="35">
        <v>0.17535545023696683</v>
      </c>
      <c r="AT58" s="34">
        <v>0.19356742401888463</v>
      </c>
      <c r="AU58" s="34">
        <v>0.21151079136690648</v>
      </c>
      <c r="AV58" s="34">
        <v>0.21055208715877097</v>
      </c>
      <c r="AW58" s="36">
        <v>0.19881673574945977</v>
      </c>
      <c r="AX58" s="39"/>
      <c r="AY58" s="35">
        <v>0.15450643776824036</v>
      </c>
      <c r="AZ58" s="34">
        <v>0.19181286549707602</v>
      </c>
      <c r="BA58" s="34">
        <v>0.22252252252252253</v>
      </c>
      <c r="BB58" s="34">
        <v>0.21246707638279191</v>
      </c>
      <c r="BC58" s="36">
        <v>0.20010518012095713</v>
      </c>
      <c r="BD58" s="39"/>
      <c r="BE58" s="35">
        <v>0.16915995397008055</v>
      </c>
      <c r="BF58" s="34">
        <v>0.21763085399449036</v>
      </c>
      <c r="BG58" s="34">
        <v>0.24189063948100092</v>
      </c>
      <c r="BH58" s="34">
        <v>0.19260700389105059</v>
      </c>
      <c r="BI58" s="36">
        <v>0.207380073800738</v>
      </c>
      <c r="BJ58" s="39"/>
      <c r="BK58" s="35">
        <v>0.16419612314709237</v>
      </c>
      <c r="BL58" s="34">
        <v>0.19589743589743588</v>
      </c>
      <c r="BM58" s="34">
        <v>0.23046875</v>
      </c>
      <c r="BN58" s="34">
        <v>0.135678391959799</v>
      </c>
      <c r="BO58" s="36">
        <v>0.18238181348488763</v>
      </c>
      <c r="BP58" s="34"/>
      <c r="BQ58" s="35">
        <v>0.12955032119914348</v>
      </c>
      <c r="BR58" s="34">
        <v>0.17251184834123223</v>
      </c>
      <c r="BS58" s="34">
        <v>0.21497797356828194</v>
      </c>
      <c r="BT58" s="34">
        <v>0.15687992988606486</v>
      </c>
      <c r="BU58" s="36">
        <v>0.17022274325908557</v>
      </c>
      <c r="BV58" s="34"/>
      <c r="BW58" s="35">
        <f t="shared" ref="BW58" si="3">BW57/BW53</f>
        <v>0.13339731285988485</v>
      </c>
      <c r="BX58" s="49">
        <f>BX57/BX53</f>
        <v>0.16819852941176472</v>
      </c>
      <c r="BY58" s="49">
        <f>BY57/BY53</f>
        <v>0.21809369951534732</v>
      </c>
      <c r="BZ58" s="49">
        <f>BZ57/BZ53</f>
        <v>0.1707509881422925</v>
      </c>
      <c r="CA58" s="56">
        <f>CA57/CA53</f>
        <v>0.17440103604575868</v>
      </c>
      <c r="CC58" s="35">
        <f t="shared" ref="CC58:CD58" si="4">CC57/CC53</f>
        <v>0.12928082191780821</v>
      </c>
      <c r="CD58" s="49">
        <f t="shared" si="4"/>
        <v>0.11184834123222749</v>
      </c>
      <c r="CE58" s="36">
        <f t="shared" ref="CE58" si="5">CE57/CE53</f>
        <v>0.1210076473234368</v>
      </c>
    </row>
    <row r="59" spans="1:84" x14ac:dyDescent="0.2">
      <c r="A59" s="29" t="s">
        <v>65</v>
      </c>
      <c r="B59" s="1"/>
      <c r="C59" s="99">
        <v>6</v>
      </c>
      <c r="D59" s="97">
        <v>6.5</v>
      </c>
      <c r="E59" s="97">
        <v>6.4000000000000057</v>
      </c>
      <c r="F59" s="97">
        <v>5.5999999999999943</v>
      </c>
      <c r="G59" s="100">
        <v>24.5</v>
      </c>
      <c r="H59" s="1"/>
      <c r="I59" s="99">
        <v>5</v>
      </c>
      <c r="J59" s="97">
        <v>4</v>
      </c>
      <c r="K59" s="97">
        <v>5</v>
      </c>
      <c r="L59" s="97">
        <v>13</v>
      </c>
      <c r="M59" s="100">
        <v>27</v>
      </c>
      <c r="N59" s="1"/>
      <c r="O59" s="99">
        <v>3.5999999999999943</v>
      </c>
      <c r="P59" s="97">
        <v>4.5999999999999943</v>
      </c>
      <c r="Q59" s="97">
        <v>4</v>
      </c>
      <c r="R59" s="97">
        <v>19</v>
      </c>
      <c r="S59" s="100">
        <v>31.199999999999989</v>
      </c>
      <c r="T59" s="1"/>
      <c r="U59" s="99">
        <v>3</v>
      </c>
      <c r="V59" s="97">
        <v>4</v>
      </c>
      <c r="W59" s="97">
        <v>3</v>
      </c>
      <c r="X59" s="97">
        <v>4</v>
      </c>
      <c r="Y59" s="100">
        <v>14</v>
      </c>
      <c r="Z59" s="107"/>
      <c r="AA59" s="99">
        <v>3</v>
      </c>
      <c r="AB59" s="97">
        <v>3</v>
      </c>
      <c r="AC59" s="97">
        <v>4</v>
      </c>
      <c r="AD59" s="97">
        <v>10</v>
      </c>
      <c r="AE59" s="100">
        <v>20</v>
      </c>
      <c r="AF59" s="1"/>
      <c r="AG59" s="99">
        <v>7</v>
      </c>
      <c r="AH59" s="97">
        <v>6</v>
      </c>
      <c r="AI59" s="97">
        <v>7</v>
      </c>
      <c r="AJ59" s="97">
        <v>10</v>
      </c>
      <c r="AK59" s="100">
        <v>30</v>
      </c>
      <c r="AL59" s="1"/>
      <c r="AM59" s="99">
        <v>8</v>
      </c>
      <c r="AN59" s="97">
        <v>8</v>
      </c>
      <c r="AO59" s="97">
        <v>9</v>
      </c>
      <c r="AP59" s="97">
        <v>7.7</v>
      </c>
      <c r="AQ59" s="100">
        <v>32.700000000000003</v>
      </c>
      <c r="AR59" s="97"/>
      <c r="AS59" s="99">
        <v>9</v>
      </c>
      <c r="AT59" s="97">
        <v>8</v>
      </c>
      <c r="AU59" s="97">
        <v>9</v>
      </c>
      <c r="AV59" s="97">
        <v>7.7999999999999989</v>
      </c>
      <c r="AW59" s="100">
        <v>33.799999999999997</v>
      </c>
      <c r="AX59" s="97"/>
      <c r="AY59" s="99">
        <v>9</v>
      </c>
      <c r="AZ59" s="97">
        <v>9</v>
      </c>
      <c r="BA59" s="97">
        <v>12</v>
      </c>
      <c r="BB59" s="97">
        <v>11</v>
      </c>
      <c r="BC59" s="100">
        <v>41</v>
      </c>
      <c r="BD59" s="97"/>
      <c r="BE59" s="99">
        <v>11</v>
      </c>
      <c r="BF59" s="97">
        <v>11</v>
      </c>
      <c r="BG59" s="97">
        <v>14</v>
      </c>
      <c r="BH59" s="97">
        <v>12</v>
      </c>
      <c r="BI59" s="100">
        <v>48</v>
      </c>
      <c r="BJ59" s="97"/>
      <c r="BK59" s="99">
        <v>12</v>
      </c>
      <c r="BL59" s="97">
        <v>14</v>
      </c>
      <c r="BM59" s="97">
        <v>15</v>
      </c>
      <c r="BN59" s="97">
        <v>16</v>
      </c>
      <c r="BO59" s="100">
        <v>57</v>
      </c>
      <c r="BP59" s="64"/>
      <c r="BQ59" s="99">
        <v>16</v>
      </c>
      <c r="BR59" s="97">
        <v>16</v>
      </c>
      <c r="BS59" s="97">
        <v>17</v>
      </c>
      <c r="BT59" s="97">
        <v>20.400000000000006</v>
      </c>
      <c r="BU59" s="100">
        <v>69.400000000000006</v>
      </c>
      <c r="BV59" s="97"/>
      <c r="BW59" s="99">
        <v>23</v>
      </c>
      <c r="BX59" s="102">
        <v>23</v>
      </c>
      <c r="BY59" s="102">
        <v>23</v>
      </c>
      <c r="BZ59" s="102">
        <f t="shared" ref="BZ59" si="6">CA59-BY59-BX59-BW59</f>
        <v>23</v>
      </c>
      <c r="CA59" s="100">
        <v>92</v>
      </c>
      <c r="CB59" s="1"/>
      <c r="CC59" s="99">
        <v>29</v>
      </c>
      <c r="CD59" s="102">
        <f>CE59-CC59</f>
        <v>35.299999999999997</v>
      </c>
      <c r="CE59" s="108">
        <f>66.3-2</f>
        <v>64.3</v>
      </c>
      <c r="CF59" s="1"/>
    </row>
    <row r="60" spans="1:84" x14ac:dyDescent="0.2">
      <c r="A60" s="29" t="s">
        <v>86</v>
      </c>
      <c r="B60" s="1"/>
      <c r="C60" s="109">
        <v>34</v>
      </c>
      <c r="D60" s="53">
        <v>64</v>
      </c>
      <c r="E60" s="53">
        <v>100</v>
      </c>
      <c r="F60" s="53">
        <v>90</v>
      </c>
      <c r="G60" s="110">
        <v>288</v>
      </c>
      <c r="H60" s="1"/>
      <c r="I60" s="109">
        <v>43</v>
      </c>
      <c r="J60" s="53">
        <v>76</v>
      </c>
      <c r="K60" s="53">
        <v>66</v>
      </c>
      <c r="L60" s="53">
        <v>107</v>
      </c>
      <c r="M60" s="110">
        <v>292</v>
      </c>
      <c r="N60" s="1"/>
      <c r="O60" s="109">
        <v>86</v>
      </c>
      <c r="P60" s="53">
        <v>104.00000000000003</v>
      </c>
      <c r="Q60" s="53">
        <v>146</v>
      </c>
      <c r="R60" s="53">
        <v>89</v>
      </c>
      <c r="S60" s="110">
        <v>425.00000000000006</v>
      </c>
      <c r="T60" s="1"/>
      <c r="U60" s="109">
        <v>72</v>
      </c>
      <c r="V60" s="53">
        <v>90</v>
      </c>
      <c r="W60" s="53">
        <v>120</v>
      </c>
      <c r="X60" s="53">
        <v>92</v>
      </c>
      <c r="Y60" s="110">
        <v>374</v>
      </c>
      <c r="Z60" s="107"/>
      <c r="AA60" s="109">
        <v>94</v>
      </c>
      <c r="AB60" s="53">
        <v>128</v>
      </c>
      <c r="AC60" s="53">
        <v>148</v>
      </c>
      <c r="AD60" s="53">
        <v>119</v>
      </c>
      <c r="AE60" s="110">
        <v>489</v>
      </c>
      <c r="AF60" s="1"/>
      <c r="AG60" s="109">
        <v>99</v>
      </c>
      <c r="AH60" s="53">
        <v>127</v>
      </c>
      <c r="AI60" s="53">
        <v>121</v>
      </c>
      <c r="AJ60" s="53">
        <v>137</v>
      </c>
      <c r="AK60" s="110">
        <v>484</v>
      </c>
      <c r="AL60" s="1"/>
      <c r="AM60" s="109">
        <v>86</v>
      </c>
      <c r="AN60" s="53">
        <v>118</v>
      </c>
      <c r="AO60" s="53">
        <v>151</v>
      </c>
      <c r="AP60" s="53">
        <v>138.30000000000001</v>
      </c>
      <c r="AQ60" s="110">
        <v>493.3</v>
      </c>
      <c r="AR60" s="97"/>
      <c r="AS60" s="109">
        <v>102</v>
      </c>
      <c r="AT60" s="53">
        <v>123.19999999999999</v>
      </c>
      <c r="AU60" s="53">
        <v>138</v>
      </c>
      <c r="AV60" s="53">
        <v>164.2</v>
      </c>
      <c r="AW60" s="110">
        <v>527.40000000000009</v>
      </c>
      <c r="AX60" s="97"/>
      <c r="AY60" s="109">
        <v>99</v>
      </c>
      <c r="AZ60" s="53">
        <v>155</v>
      </c>
      <c r="BA60" s="53">
        <v>235</v>
      </c>
      <c r="BB60" s="53">
        <v>231</v>
      </c>
      <c r="BC60" s="110">
        <v>720</v>
      </c>
      <c r="BD60" s="97"/>
      <c r="BE60" s="109">
        <v>136</v>
      </c>
      <c r="BF60" s="53">
        <v>226</v>
      </c>
      <c r="BG60" s="53">
        <v>247</v>
      </c>
      <c r="BH60" s="53">
        <v>186</v>
      </c>
      <c r="BI60" s="110">
        <v>795</v>
      </c>
      <c r="BJ60" s="97"/>
      <c r="BK60" s="109">
        <v>132</v>
      </c>
      <c r="BL60" s="53">
        <v>177</v>
      </c>
      <c r="BM60" s="53">
        <v>221</v>
      </c>
      <c r="BN60" s="53">
        <v>119</v>
      </c>
      <c r="BO60" s="110">
        <v>649</v>
      </c>
      <c r="BP60" s="64"/>
      <c r="BQ60" s="109">
        <v>105</v>
      </c>
      <c r="BR60" s="53">
        <v>166</v>
      </c>
      <c r="BS60" s="53">
        <v>227</v>
      </c>
      <c r="BT60" s="53">
        <v>158.6</v>
      </c>
      <c r="BU60" s="110">
        <v>656.6</v>
      </c>
      <c r="BV60" s="97"/>
      <c r="BW60" s="109">
        <f>BW57-BW59</f>
        <v>116</v>
      </c>
      <c r="BX60" s="111">
        <f>BX57-BX59</f>
        <v>160</v>
      </c>
      <c r="BY60" s="111">
        <f>BY57-BY59</f>
        <v>247</v>
      </c>
      <c r="BZ60" s="111">
        <f>BZ57-BZ59</f>
        <v>193</v>
      </c>
      <c r="CA60" s="110">
        <f>CA57-CA59</f>
        <v>716</v>
      </c>
      <c r="CB60" s="1"/>
      <c r="CC60" s="109">
        <f>CC57-CC59</f>
        <v>122</v>
      </c>
      <c r="CD60" s="111">
        <f>CD57-CD59</f>
        <v>82.7</v>
      </c>
      <c r="CE60" s="110">
        <f>CE57-CE59</f>
        <v>204.7</v>
      </c>
      <c r="CF60" s="1"/>
    </row>
    <row r="61" spans="1:84" s="37" customFormat="1" x14ac:dyDescent="0.2">
      <c r="A61" s="31" t="s">
        <v>85</v>
      </c>
      <c r="C61" s="35">
        <v>6.8548387096774188E-2</v>
      </c>
      <c r="D61" s="34">
        <v>0.11327433628318584</v>
      </c>
      <c r="E61" s="34">
        <v>0.17699115044247787</v>
      </c>
      <c r="F61" s="34">
        <v>0.1461038961038961</v>
      </c>
      <c r="G61" s="36">
        <v>0.12845673505798394</v>
      </c>
      <c r="I61" s="35">
        <v>8.8114754098360656E-2</v>
      </c>
      <c r="J61" s="34">
        <v>0.14048059149722736</v>
      </c>
      <c r="K61" s="34">
        <v>0.12290502793296089</v>
      </c>
      <c r="L61" s="34">
        <v>0.14902506963788301</v>
      </c>
      <c r="M61" s="36">
        <v>0.12784588441330999</v>
      </c>
      <c r="O61" s="35">
        <v>0.15693430656934307</v>
      </c>
      <c r="P61" s="34">
        <v>0.1747899159663866</v>
      </c>
      <c r="Q61" s="34">
        <v>0.23322683706070288</v>
      </c>
      <c r="R61" s="34">
        <v>0.14424635332252836</v>
      </c>
      <c r="S61" s="36">
        <v>0.17812238055322718</v>
      </c>
      <c r="U61" s="35">
        <v>0.14257425742574256</v>
      </c>
      <c r="V61" s="34">
        <v>0.15432098765432098</v>
      </c>
      <c r="W61" s="34">
        <v>0.192</v>
      </c>
      <c r="X61" s="34">
        <v>0.14241486068111456</v>
      </c>
      <c r="Y61" s="36">
        <v>0.15852831468294337</v>
      </c>
      <c r="Z61" s="34"/>
      <c r="AA61" s="35">
        <v>0.16376306620209058</v>
      </c>
      <c r="AB61" s="34">
        <v>0.19937694704049844</v>
      </c>
      <c r="AC61" s="34">
        <v>0.20527045769764216</v>
      </c>
      <c r="AD61" s="34">
        <v>0.18223583460949463</v>
      </c>
      <c r="AE61" s="36">
        <v>0.1888030888030888</v>
      </c>
      <c r="AG61" s="35">
        <v>0.17277486910994763</v>
      </c>
      <c r="AH61" s="34">
        <v>0.20158730158730159</v>
      </c>
      <c r="AI61" s="34">
        <v>0.19329073482428116</v>
      </c>
      <c r="AJ61" s="34">
        <v>0.20948012232415902</v>
      </c>
      <c r="AK61" s="36">
        <v>0.19492549335481274</v>
      </c>
      <c r="AM61" s="35">
        <v>0.15221238938053097</v>
      </c>
      <c r="AN61" s="34">
        <v>0.18125960061443933</v>
      </c>
      <c r="AO61" s="34">
        <v>0.20972222222222223</v>
      </c>
      <c r="AP61" s="34">
        <v>0.19731773434156089</v>
      </c>
      <c r="AQ61" s="36">
        <v>0.18707573286814061</v>
      </c>
      <c r="AR61" s="41"/>
      <c r="AS61" s="35">
        <v>0.16113744075829384</v>
      </c>
      <c r="AT61" s="34">
        <v>0.18176453231041606</v>
      </c>
      <c r="AU61" s="34">
        <v>0.19856115107913669</v>
      </c>
      <c r="AV61" s="34">
        <v>0.20100379483412903</v>
      </c>
      <c r="AW61" s="36">
        <v>0.18684238495057928</v>
      </c>
      <c r="AX61" s="41"/>
      <c r="AY61" s="35">
        <v>0.14163090128755365</v>
      </c>
      <c r="AZ61" s="34">
        <v>0.18128654970760233</v>
      </c>
      <c r="BA61" s="34">
        <v>0.21171171171171171</v>
      </c>
      <c r="BB61" s="34">
        <v>0.20280948200175591</v>
      </c>
      <c r="BC61" s="36">
        <v>0.18932421772285038</v>
      </c>
      <c r="BD61" s="41"/>
      <c r="BE61" s="35">
        <v>0.1565017261219793</v>
      </c>
      <c r="BF61" s="34">
        <v>0.20752984389348025</v>
      </c>
      <c r="BG61" s="34">
        <v>0.2289156626506024</v>
      </c>
      <c r="BH61" s="34">
        <v>0.18093385214007782</v>
      </c>
      <c r="BI61" s="36">
        <v>0.19557195571955718</v>
      </c>
      <c r="BJ61" s="41"/>
      <c r="BK61" s="35">
        <v>0.15051311288483465</v>
      </c>
      <c r="BL61" s="34">
        <v>0.18153846153846154</v>
      </c>
      <c r="BM61" s="34">
        <v>0.2158203125</v>
      </c>
      <c r="BN61" s="34">
        <v>0.11959798994974874</v>
      </c>
      <c r="BO61" s="36">
        <v>0.1676569361921984</v>
      </c>
      <c r="BP61" s="40"/>
      <c r="BQ61" s="35">
        <v>0.11241970021413276</v>
      </c>
      <c r="BR61" s="34">
        <v>0.15734597156398103</v>
      </c>
      <c r="BS61" s="34">
        <v>0.2</v>
      </c>
      <c r="BT61" s="34">
        <v>0.13900087642418929</v>
      </c>
      <c r="BU61" s="36">
        <v>0.15395076201641267</v>
      </c>
      <c r="BV61" s="41"/>
      <c r="BW61" s="35">
        <f>BW60/BW53</f>
        <v>0.11132437619961612</v>
      </c>
      <c r="BX61" s="49">
        <f>BX60/BX53</f>
        <v>0.14705882352941177</v>
      </c>
      <c r="BY61" s="49">
        <f>BY60/BY53</f>
        <v>0.19951534733441034</v>
      </c>
      <c r="BZ61" s="49">
        <f>BZ60/BZ53</f>
        <v>0.15256916996047432</v>
      </c>
      <c r="CA61" s="36">
        <f>CA60/CA53</f>
        <v>0.15454349233757825</v>
      </c>
      <c r="CC61" s="35">
        <f>CC60/CC53</f>
        <v>0.10445205479452055</v>
      </c>
      <c r="CD61" s="49">
        <f>CD60/CD53</f>
        <v>7.8388625592417063E-2</v>
      </c>
      <c r="CE61" s="36">
        <f>CE60/CE53</f>
        <v>9.208277103013944E-2</v>
      </c>
    </row>
    <row r="62" spans="1:84" ht="5.25" customHeight="1" x14ac:dyDescent="0.2">
      <c r="A62" s="29"/>
      <c r="B62" s="112"/>
      <c r="C62" s="113"/>
      <c r="D62" s="112"/>
      <c r="E62" s="112"/>
      <c r="F62" s="112"/>
      <c r="G62" s="114"/>
      <c r="H62" s="1"/>
      <c r="I62" s="113"/>
      <c r="J62" s="112"/>
      <c r="K62" s="112"/>
      <c r="L62" s="112"/>
      <c r="M62" s="114"/>
      <c r="N62" s="1"/>
      <c r="O62" s="113"/>
      <c r="P62" s="112"/>
      <c r="Q62" s="112"/>
      <c r="R62" s="112"/>
      <c r="S62" s="114"/>
      <c r="T62" s="1"/>
      <c r="U62" s="113"/>
      <c r="V62" s="112"/>
      <c r="W62" s="112"/>
      <c r="X62" s="112"/>
      <c r="Y62" s="114"/>
      <c r="Z62" s="1"/>
      <c r="AA62" s="113"/>
      <c r="AB62" s="112"/>
      <c r="AC62" s="112"/>
      <c r="AD62" s="112"/>
      <c r="AE62" s="114"/>
      <c r="AF62" s="1"/>
      <c r="AG62" s="113"/>
      <c r="AH62" s="112"/>
      <c r="AI62" s="112"/>
      <c r="AJ62" s="112"/>
      <c r="AK62" s="114"/>
      <c r="AL62" s="1"/>
      <c r="AM62" s="113"/>
      <c r="AN62" s="112"/>
      <c r="AO62" s="112"/>
      <c r="AP62" s="112"/>
      <c r="AQ62" s="114"/>
      <c r="AR62" s="1"/>
      <c r="AS62" s="113"/>
      <c r="AT62" s="112"/>
      <c r="AU62" s="112"/>
      <c r="AV62" s="112"/>
      <c r="AW62" s="114"/>
      <c r="AX62" s="1"/>
      <c r="AY62" s="113"/>
      <c r="AZ62" s="112"/>
      <c r="BA62" s="112"/>
      <c r="BB62" s="112"/>
      <c r="BC62" s="114"/>
      <c r="BD62" s="1"/>
      <c r="BE62" s="113"/>
      <c r="BF62" s="112"/>
      <c r="BG62" s="112"/>
      <c r="BH62" s="112"/>
      <c r="BI62" s="114"/>
      <c r="BJ62" s="1"/>
      <c r="BK62" s="113"/>
      <c r="BL62" s="112"/>
      <c r="BM62" s="112"/>
      <c r="BN62" s="112"/>
      <c r="BO62" s="100"/>
      <c r="BP62" s="64"/>
      <c r="BQ62" s="113"/>
      <c r="BR62" s="112"/>
      <c r="BS62" s="112"/>
      <c r="BT62" s="112"/>
      <c r="BU62" s="100"/>
      <c r="BV62" s="1"/>
      <c r="BW62" s="113"/>
      <c r="BX62" s="115"/>
      <c r="BY62" s="115"/>
      <c r="BZ62" s="115"/>
      <c r="CA62" s="100"/>
      <c r="CB62" s="1"/>
      <c r="CC62" s="113"/>
      <c r="CD62" s="115"/>
      <c r="CE62" s="114"/>
      <c r="CF62" s="1"/>
    </row>
    <row r="63" spans="1:84" x14ac:dyDescent="0.2">
      <c r="A63" s="30" t="s">
        <v>87</v>
      </c>
      <c r="B63" s="112"/>
      <c r="C63" s="113"/>
      <c r="D63" s="112"/>
      <c r="E63" s="112"/>
      <c r="F63" s="112"/>
      <c r="G63" s="114"/>
      <c r="H63" s="1"/>
      <c r="I63" s="113"/>
      <c r="J63" s="112"/>
      <c r="K63" s="112"/>
      <c r="L63" s="112"/>
      <c r="M63" s="114"/>
      <c r="N63" s="1"/>
      <c r="O63" s="113"/>
      <c r="P63" s="112"/>
      <c r="Q63" s="112"/>
      <c r="R63" s="112"/>
      <c r="S63" s="114"/>
      <c r="T63" s="1"/>
      <c r="U63" s="113"/>
      <c r="V63" s="112"/>
      <c r="W63" s="112"/>
      <c r="X63" s="112"/>
      <c r="Y63" s="114"/>
      <c r="Z63" s="1"/>
      <c r="AA63" s="113"/>
      <c r="AB63" s="112"/>
      <c r="AC63" s="112"/>
      <c r="AD63" s="112"/>
      <c r="AE63" s="114"/>
      <c r="AF63" s="1"/>
      <c r="AG63" s="113"/>
      <c r="AH63" s="112"/>
      <c r="AI63" s="112"/>
      <c r="AJ63" s="112"/>
      <c r="AK63" s="114"/>
      <c r="AL63" s="1"/>
      <c r="AM63" s="113"/>
      <c r="AN63" s="112"/>
      <c r="AO63" s="112"/>
      <c r="AP63" s="112"/>
      <c r="AQ63" s="114"/>
      <c r="AR63" s="1"/>
      <c r="AS63" s="113"/>
      <c r="AT63" s="112"/>
      <c r="AU63" s="112"/>
      <c r="AV63" s="112"/>
      <c r="AW63" s="114"/>
      <c r="AX63" s="1"/>
      <c r="AY63" s="113"/>
      <c r="AZ63" s="112"/>
      <c r="BA63" s="112"/>
      <c r="BB63" s="112"/>
      <c r="BC63" s="114"/>
      <c r="BD63" s="1"/>
      <c r="BE63" s="113"/>
      <c r="BF63" s="112"/>
      <c r="BG63" s="112"/>
      <c r="BH63" s="112"/>
      <c r="BI63" s="114"/>
      <c r="BJ63" s="1"/>
      <c r="BK63" s="113"/>
      <c r="BL63" s="112"/>
      <c r="BM63" s="112"/>
      <c r="BN63" s="112"/>
      <c r="BO63" s="100"/>
      <c r="BP63" s="64"/>
      <c r="BQ63" s="113"/>
      <c r="BR63" s="112"/>
      <c r="BS63" s="112"/>
      <c r="BT63" s="112"/>
      <c r="BU63" s="100"/>
      <c r="BV63" s="1"/>
      <c r="BW63" s="113"/>
      <c r="BX63" s="115"/>
      <c r="BY63" s="115"/>
      <c r="BZ63" s="115"/>
      <c r="CA63" s="100"/>
      <c r="CB63" s="1"/>
      <c r="CC63" s="113"/>
      <c r="CD63" s="115"/>
      <c r="CE63" s="114"/>
      <c r="CF63" s="1"/>
    </row>
    <row r="64" spans="1:84" x14ac:dyDescent="0.2">
      <c r="A64" s="29" t="s">
        <v>88</v>
      </c>
      <c r="B64" s="112"/>
      <c r="C64" s="99">
        <v>80</v>
      </c>
      <c r="D64" s="97">
        <v>68</v>
      </c>
      <c r="E64" s="97">
        <v>52</v>
      </c>
      <c r="F64" s="97">
        <v>75</v>
      </c>
      <c r="G64" s="100">
        <v>275</v>
      </c>
      <c r="H64" s="1"/>
      <c r="I64" s="99">
        <v>79</v>
      </c>
      <c r="J64" s="97">
        <v>88</v>
      </c>
      <c r="K64" s="97">
        <v>95</v>
      </c>
      <c r="L64" s="97">
        <v>104</v>
      </c>
      <c r="M64" s="100">
        <v>366</v>
      </c>
      <c r="N64" s="116"/>
      <c r="O64" s="99">
        <v>36</v>
      </c>
      <c r="P64" s="97">
        <v>55</v>
      </c>
      <c r="Q64" s="97">
        <v>71</v>
      </c>
      <c r="R64" s="97">
        <v>89</v>
      </c>
      <c r="S64" s="100">
        <v>251</v>
      </c>
      <c r="T64" s="1"/>
      <c r="U64" s="99">
        <v>55</v>
      </c>
      <c r="V64" s="97">
        <v>61</v>
      </c>
      <c r="W64" s="97">
        <v>76</v>
      </c>
      <c r="X64" s="97">
        <v>76</v>
      </c>
      <c r="Y64" s="100">
        <v>268</v>
      </c>
      <c r="Z64" s="1"/>
      <c r="AA64" s="99">
        <v>88</v>
      </c>
      <c r="AB64" s="97">
        <v>102</v>
      </c>
      <c r="AC64" s="97">
        <v>134</v>
      </c>
      <c r="AD64" s="97">
        <v>145</v>
      </c>
      <c r="AE64" s="100">
        <v>469</v>
      </c>
      <c r="AF64" s="1"/>
      <c r="AG64" s="99">
        <v>105</v>
      </c>
      <c r="AH64" s="97">
        <v>128</v>
      </c>
      <c r="AI64" s="97">
        <v>153</v>
      </c>
      <c r="AJ64" s="97">
        <v>167</v>
      </c>
      <c r="AK64" s="100">
        <v>553</v>
      </c>
      <c r="AL64" s="1"/>
      <c r="AM64" s="99">
        <v>138</v>
      </c>
      <c r="AN64" s="97">
        <v>208</v>
      </c>
      <c r="AO64" s="97">
        <v>176</v>
      </c>
      <c r="AP64" s="97">
        <v>200</v>
      </c>
      <c r="AQ64" s="100">
        <v>722</v>
      </c>
      <c r="AR64" s="1"/>
      <c r="AS64" s="99">
        <v>163</v>
      </c>
      <c r="AT64" s="97">
        <v>212</v>
      </c>
      <c r="AU64" s="97">
        <v>195</v>
      </c>
      <c r="AV64" s="97">
        <v>317</v>
      </c>
      <c r="AW64" s="100">
        <v>887</v>
      </c>
      <c r="AX64" s="1"/>
      <c r="AY64" s="99">
        <v>208</v>
      </c>
      <c r="AZ64" s="97">
        <v>280</v>
      </c>
      <c r="BA64" s="97">
        <v>296</v>
      </c>
      <c r="BB64" s="97">
        <v>305</v>
      </c>
      <c r="BC64" s="100">
        <v>1089</v>
      </c>
      <c r="BD64" s="1"/>
      <c r="BE64" s="99">
        <v>205</v>
      </c>
      <c r="BF64" s="97">
        <v>303</v>
      </c>
      <c r="BG64" s="97">
        <v>302</v>
      </c>
      <c r="BH64" s="97">
        <v>290</v>
      </c>
      <c r="BI64" s="100">
        <v>1100</v>
      </c>
      <c r="BJ64" s="1"/>
      <c r="BK64" s="99">
        <v>207</v>
      </c>
      <c r="BL64" s="97">
        <v>329</v>
      </c>
      <c r="BM64" s="97">
        <v>344</v>
      </c>
      <c r="BN64" s="97">
        <v>302</v>
      </c>
      <c r="BO64" s="100">
        <v>1182</v>
      </c>
      <c r="BP64" s="64"/>
      <c r="BQ64" s="99">
        <v>256</v>
      </c>
      <c r="BR64" s="97">
        <v>428</v>
      </c>
      <c r="BS64" s="97">
        <v>423</v>
      </c>
      <c r="BT64" s="97">
        <v>401</v>
      </c>
      <c r="BU64" s="100">
        <v>1508</v>
      </c>
      <c r="BV64" s="101"/>
      <c r="BW64" s="99">
        <v>403</v>
      </c>
      <c r="BX64" s="102">
        <v>482</v>
      </c>
      <c r="BY64" s="102">
        <v>459</v>
      </c>
      <c r="BZ64" s="102">
        <f t="shared" ref="BZ64:BZ69" si="7">CA64-BY64-BX64-BW64</f>
        <v>423</v>
      </c>
      <c r="CA64" s="100">
        <v>1767</v>
      </c>
      <c r="CB64" s="59"/>
      <c r="CC64" s="99">
        <v>473</v>
      </c>
      <c r="CD64" s="102">
        <f t="shared" ref="CD64:CD69" si="8">CE64-CC64</f>
        <v>498</v>
      </c>
      <c r="CE64" s="100">
        <v>971</v>
      </c>
      <c r="CF64" s="1"/>
    </row>
    <row r="65" spans="1:84" x14ac:dyDescent="0.2">
      <c r="A65" s="29" t="s">
        <v>82</v>
      </c>
      <c r="B65" s="112"/>
      <c r="C65" s="99">
        <v>4</v>
      </c>
      <c r="D65" s="97">
        <v>12</v>
      </c>
      <c r="E65" s="97">
        <v>5</v>
      </c>
      <c r="F65" s="97">
        <v>13</v>
      </c>
      <c r="G65" s="100">
        <v>34</v>
      </c>
      <c r="H65" s="1"/>
      <c r="I65" s="99">
        <v>7</v>
      </c>
      <c r="J65" s="97">
        <v>19</v>
      </c>
      <c r="K65" s="97">
        <v>15</v>
      </c>
      <c r="L65" s="97">
        <v>23</v>
      </c>
      <c r="M65" s="100">
        <v>64</v>
      </c>
      <c r="N65" s="116"/>
      <c r="O65" s="99">
        <v>12</v>
      </c>
      <c r="P65" s="97">
        <v>10</v>
      </c>
      <c r="Q65" s="97">
        <v>11</v>
      </c>
      <c r="R65" s="97">
        <v>25</v>
      </c>
      <c r="S65" s="100">
        <v>58</v>
      </c>
      <c r="T65" s="1"/>
      <c r="U65" s="99">
        <v>20</v>
      </c>
      <c r="V65" s="97">
        <v>38</v>
      </c>
      <c r="W65" s="97">
        <v>48</v>
      </c>
      <c r="X65" s="97">
        <v>19</v>
      </c>
      <c r="Y65" s="100">
        <v>125</v>
      </c>
      <c r="Z65" s="1"/>
      <c r="AA65" s="99">
        <v>53</v>
      </c>
      <c r="AB65" s="97">
        <v>118</v>
      </c>
      <c r="AC65" s="97">
        <v>82</v>
      </c>
      <c r="AD65" s="97">
        <v>31</v>
      </c>
      <c r="AE65" s="100">
        <v>284</v>
      </c>
      <c r="AF65" s="1"/>
      <c r="AG65" s="99">
        <v>87</v>
      </c>
      <c r="AH65" s="97">
        <v>105</v>
      </c>
      <c r="AI65" s="97">
        <v>137</v>
      </c>
      <c r="AJ65" s="97">
        <v>164</v>
      </c>
      <c r="AK65" s="100">
        <v>493</v>
      </c>
      <c r="AL65" s="1"/>
      <c r="AM65" s="99">
        <v>137</v>
      </c>
      <c r="AN65" s="97">
        <v>168</v>
      </c>
      <c r="AO65" s="97">
        <v>150</v>
      </c>
      <c r="AP65" s="97">
        <v>122</v>
      </c>
      <c r="AQ65" s="100">
        <v>577</v>
      </c>
      <c r="AR65" s="1"/>
      <c r="AS65" s="99">
        <v>146</v>
      </c>
      <c r="AT65" s="97">
        <v>163</v>
      </c>
      <c r="AU65" s="97">
        <v>161</v>
      </c>
      <c r="AV65" s="97">
        <v>106</v>
      </c>
      <c r="AW65" s="100">
        <v>576</v>
      </c>
      <c r="AX65" s="1"/>
      <c r="AY65" s="99">
        <v>111</v>
      </c>
      <c r="AZ65" s="97">
        <v>219</v>
      </c>
      <c r="BA65" s="97">
        <v>176</v>
      </c>
      <c r="BB65" s="97">
        <v>179</v>
      </c>
      <c r="BC65" s="100">
        <v>685</v>
      </c>
      <c r="BD65" s="1"/>
      <c r="BE65" s="99">
        <v>157</v>
      </c>
      <c r="BF65" s="97">
        <v>247</v>
      </c>
      <c r="BG65" s="97">
        <v>207</v>
      </c>
      <c r="BH65" s="97">
        <v>194</v>
      </c>
      <c r="BI65" s="100">
        <v>805</v>
      </c>
      <c r="BJ65" s="1"/>
      <c r="BK65" s="99">
        <v>252</v>
      </c>
      <c r="BL65" s="97">
        <v>434</v>
      </c>
      <c r="BM65" s="97">
        <v>242</v>
      </c>
      <c r="BN65" s="97">
        <v>354</v>
      </c>
      <c r="BO65" s="100">
        <v>1282</v>
      </c>
      <c r="BP65" s="64"/>
      <c r="BQ65" s="99">
        <v>282</v>
      </c>
      <c r="BR65" s="97">
        <v>406</v>
      </c>
      <c r="BS65" s="97">
        <v>336</v>
      </c>
      <c r="BT65" s="97">
        <v>442</v>
      </c>
      <c r="BU65" s="100">
        <v>1466</v>
      </c>
      <c r="BV65" s="101"/>
      <c r="BW65" s="99">
        <v>326</v>
      </c>
      <c r="BX65" s="102">
        <v>370</v>
      </c>
      <c r="BY65" s="102">
        <v>345</v>
      </c>
      <c r="BZ65" s="102">
        <f t="shared" si="7"/>
        <v>330</v>
      </c>
      <c r="CA65" s="100">
        <v>1371</v>
      </c>
      <c r="CB65" s="59"/>
      <c r="CC65" s="99">
        <v>335</v>
      </c>
      <c r="CD65" s="102">
        <f t="shared" si="8"/>
        <v>423</v>
      </c>
      <c r="CE65" s="100">
        <f>774-16</f>
        <v>758</v>
      </c>
      <c r="CF65" s="1"/>
    </row>
    <row r="66" spans="1:84" x14ac:dyDescent="0.2">
      <c r="A66" s="29" t="s">
        <v>89</v>
      </c>
      <c r="B66" s="112"/>
      <c r="C66" s="99">
        <v>2</v>
      </c>
      <c r="D66" s="97">
        <v>1</v>
      </c>
      <c r="E66" s="97">
        <v>1</v>
      </c>
      <c r="F66" s="97">
        <v>1</v>
      </c>
      <c r="G66" s="100">
        <v>5</v>
      </c>
      <c r="H66" s="1"/>
      <c r="I66" s="99">
        <v>1</v>
      </c>
      <c r="J66" s="97"/>
      <c r="K66" s="97"/>
      <c r="L66" s="97">
        <v>3</v>
      </c>
      <c r="M66" s="100">
        <v>4</v>
      </c>
      <c r="N66" s="116"/>
      <c r="O66" s="99">
        <v>1</v>
      </c>
      <c r="P66" s="97"/>
      <c r="Q66" s="97">
        <v>1</v>
      </c>
      <c r="R66" s="97"/>
      <c r="S66" s="100">
        <v>2</v>
      </c>
      <c r="T66" s="1"/>
      <c r="U66" s="99">
        <v>1</v>
      </c>
      <c r="V66" s="97">
        <v>2</v>
      </c>
      <c r="W66" s="97">
        <v>1</v>
      </c>
      <c r="X66" s="97">
        <v>2</v>
      </c>
      <c r="Y66" s="100">
        <v>6</v>
      </c>
      <c r="Z66" s="1"/>
      <c r="AA66" s="99">
        <v>2</v>
      </c>
      <c r="AB66" s="97">
        <v>1</v>
      </c>
      <c r="AC66" s="97">
        <v>2</v>
      </c>
      <c r="AD66" s="97">
        <v>2</v>
      </c>
      <c r="AE66" s="100">
        <v>7</v>
      </c>
      <c r="AF66" s="1"/>
      <c r="AG66" s="99">
        <v>10</v>
      </c>
      <c r="AH66" s="97">
        <v>8</v>
      </c>
      <c r="AI66" s="97">
        <v>40</v>
      </c>
      <c r="AJ66" s="97">
        <v>38</v>
      </c>
      <c r="AK66" s="100">
        <v>96</v>
      </c>
      <c r="AL66" s="1"/>
      <c r="AM66" s="99">
        <v>7</v>
      </c>
      <c r="AN66" s="97">
        <v>18</v>
      </c>
      <c r="AO66" s="97">
        <v>35</v>
      </c>
      <c r="AP66" s="97">
        <v>23</v>
      </c>
      <c r="AQ66" s="100">
        <v>83</v>
      </c>
      <c r="AR66" s="1"/>
      <c r="AS66" s="99">
        <v>6</v>
      </c>
      <c r="AT66" s="97">
        <v>3</v>
      </c>
      <c r="AU66" s="97">
        <v>49</v>
      </c>
      <c r="AV66" s="97">
        <v>17</v>
      </c>
      <c r="AW66" s="100">
        <v>75</v>
      </c>
      <c r="AX66" s="1"/>
      <c r="AY66" s="99">
        <v>13</v>
      </c>
      <c r="AZ66" s="97">
        <v>9</v>
      </c>
      <c r="BA66" s="97">
        <v>35</v>
      </c>
      <c r="BB66" s="97">
        <v>35</v>
      </c>
      <c r="BC66" s="100">
        <v>92</v>
      </c>
      <c r="BD66" s="1"/>
      <c r="BE66" s="99">
        <v>4</v>
      </c>
      <c r="BF66" s="97">
        <v>13</v>
      </c>
      <c r="BG66" s="97">
        <v>16</v>
      </c>
      <c r="BH66" s="97">
        <v>47</v>
      </c>
      <c r="BI66" s="100">
        <v>80</v>
      </c>
      <c r="BJ66" s="1"/>
      <c r="BK66" s="99">
        <v>25</v>
      </c>
      <c r="BL66" s="97">
        <v>33</v>
      </c>
      <c r="BM66" s="97">
        <v>31</v>
      </c>
      <c r="BN66" s="97">
        <v>51</v>
      </c>
      <c r="BO66" s="100">
        <v>140</v>
      </c>
      <c r="BP66" s="64"/>
      <c r="BQ66" s="99">
        <v>29</v>
      </c>
      <c r="BR66" s="97">
        <v>39</v>
      </c>
      <c r="BS66" s="97">
        <v>74</v>
      </c>
      <c r="BT66" s="97">
        <v>111</v>
      </c>
      <c r="BU66" s="100">
        <v>253</v>
      </c>
      <c r="BV66" s="101"/>
      <c r="BW66" s="99">
        <v>33</v>
      </c>
      <c r="BX66" s="102">
        <v>58</v>
      </c>
      <c r="BY66" s="102">
        <v>53</v>
      </c>
      <c r="BZ66" s="102">
        <f t="shared" si="7"/>
        <v>136</v>
      </c>
      <c r="CA66" s="100">
        <v>280</v>
      </c>
      <c r="CB66" s="59"/>
      <c r="CC66" s="99">
        <v>23</v>
      </c>
      <c r="CD66" s="102">
        <f t="shared" si="8"/>
        <v>29</v>
      </c>
      <c r="CE66" s="100">
        <v>52</v>
      </c>
      <c r="CF66" s="1"/>
    </row>
    <row r="67" spans="1:84" x14ac:dyDescent="0.2">
      <c r="A67" s="29" t="s">
        <v>90</v>
      </c>
      <c r="B67" s="112"/>
      <c r="C67" s="99">
        <v>11</v>
      </c>
      <c r="D67" s="97">
        <v>13</v>
      </c>
      <c r="E67" s="97">
        <v>14</v>
      </c>
      <c r="F67" s="97">
        <v>22</v>
      </c>
      <c r="G67" s="100">
        <v>60</v>
      </c>
      <c r="H67" s="1"/>
      <c r="I67" s="99">
        <v>25</v>
      </c>
      <c r="J67" s="97">
        <v>13</v>
      </c>
      <c r="K67" s="97">
        <v>6</v>
      </c>
      <c r="L67" s="97">
        <v>10</v>
      </c>
      <c r="M67" s="100">
        <v>54</v>
      </c>
      <c r="N67" s="116"/>
      <c r="O67" s="99">
        <v>5</v>
      </c>
      <c r="P67" s="97">
        <v>7</v>
      </c>
      <c r="Q67" s="97"/>
      <c r="R67" s="97">
        <v>16</v>
      </c>
      <c r="S67" s="100">
        <v>28</v>
      </c>
      <c r="T67" s="1"/>
      <c r="U67" s="99">
        <v>2</v>
      </c>
      <c r="V67" s="97">
        <v>21</v>
      </c>
      <c r="W67" s="97">
        <v>17</v>
      </c>
      <c r="X67" s="97">
        <v>29</v>
      </c>
      <c r="Y67" s="100">
        <v>69</v>
      </c>
      <c r="Z67" s="1"/>
      <c r="AA67" s="99">
        <v>8</v>
      </c>
      <c r="AB67" s="97">
        <v>16</v>
      </c>
      <c r="AC67" s="97">
        <v>16</v>
      </c>
      <c r="AD67" s="97">
        <v>30</v>
      </c>
      <c r="AE67" s="100">
        <v>70</v>
      </c>
      <c r="AF67" s="1"/>
      <c r="AG67" s="99">
        <v>12</v>
      </c>
      <c r="AH67" s="97">
        <v>16</v>
      </c>
      <c r="AI67" s="97">
        <v>56</v>
      </c>
      <c r="AJ67" s="97">
        <v>66</v>
      </c>
      <c r="AK67" s="100">
        <v>150</v>
      </c>
      <c r="AL67" s="1"/>
      <c r="AM67" s="99">
        <v>49</v>
      </c>
      <c r="AN67" s="97">
        <v>38</v>
      </c>
      <c r="AO67" s="97">
        <v>65</v>
      </c>
      <c r="AP67" s="97">
        <v>85</v>
      </c>
      <c r="AQ67" s="100">
        <v>237</v>
      </c>
      <c r="AR67" s="1"/>
      <c r="AS67" s="99">
        <v>59</v>
      </c>
      <c r="AT67" s="97">
        <v>48</v>
      </c>
      <c r="AU67" s="97">
        <v>46</v>
      </c>
      <c r="AV67" s="97">
        <v>85</v>
      </c>
      <c r="AW67" s="100">
        <v>238</v>
      </c>
      <c r="AX67" s="1"/>
      <c r="AY67" s="99">
        <v>59</v>
      </c>
      <c r="AZ67" s="97">
        <v>81</v>
      </c>
      <c r="BA67" s="97">
        <v>94</v>
      </c>
      <c r="BB67" s="97">
        <v>132</v>
      </c>
      <c r="BC67" s="100">
        <v>366</v>
      </c>
      <c r="BD67" s="1"/>
      <c r="BE67" s="99">
        <v>90</v>
      </c>
      <c r="BF67" s="97">
        <v>67</v>
      </c>
      <c r="BG67" s="97">
        <v>89</v>
      </c>
      <c r="BH67" s="97">
        <v>122</v>
      </c>
      <c r="BI67" s="100">
        <v>368</v>
      </c>
      <c r="BJ67" s="1"/>
      <c r="BK67" s="99">
        <v>108</v>
      </c>
      <c r="BL67" s="97">
        <v>92</v>
      </c>
      <c r="BM67" s="97">
        <v>91</v>
      </c>
      <c r="BN67" s="97">
        <v>128</v>
      </c>
      <c r="BO67" s="100">
        <v>419</v>
      </c>
      <c r="BP67" s="64"/>
      <c r="BQ67" s="99">
        <v>115</v>
      </c>
      <c r="BR67" s="97">
        <v>88</v>
      </c>
      <c r="BS67" s="97">
        <v>136</v>
      </c>
      <c r="BT67" s="97">
        <v>152</v>
      </c>
      <c r="BU67" s="100">
        <v>491</v>
      </c>
      <c r="BV67" s="101"/>
      <c r="BW67" s="99">
        <v>149</v>
      </c>
      <c r="BX67" s="102">
        <v>144</v>
      </c>
      <c r="BY67" s="102">
        <v>118</v>
      </c>
      <c r="BZ67" s="102">
        <f t="shared" si="7"/>
        <v>185</v>
      </c>
      <c r="CA67" s="100">
        <v>596</v>
      </c>
      <c r="CB67" s="59"/>
      <c r="CC67" s="99">
        <v>152</v>
      </c>
      <c r="CD67" s="102">
        <f t="shared" si="8"/>
        <v>127</v>
      </c>
      <c r="CE67" s="100">
        <v>279</v>
      </c>
      <c r="CF67" s="1"/>
    </row>
    <row r="68" spans="1:84" x14ac:dyDescent="0.2">
      <c r="A68" s="29" t="s">
        <v>91</v>
      </c>
      <c r="B68" s="112"/>
      <c r="C68" s="99">
        <v>1</v>
      </c>
      <c r="D68" s="97">
        <v>1</v>
      </c>
      <c r="E68" s="97">
        <v>1</v>
      </c>
      <c r="F68" s="97">
        <v>1</v>
      </c>
      <c r="G68" s="100">
        <v>4</v>
      </c>
      <c r="H68" s="1"/>
      <c r="I68" s="99">
        <v>1</v>
      </c>
      <c r="J68" s="97">
        <v>1</v>
      </c>
      <c r="K68" s="97"/>
      <c r="L68" s="97"/>
      <c r="M68" s="100">
        <v>2</v>
      </c>
      <c r="N68" s="116"/>
      <c r="O68" s="99">
        <v>2</v>
      </c>
      <c r="P68" s="97">
        <v>4</v>
      </c>
      <c r="Q68" s="97">
        <v>4</v>
      </c>
      <c r="R68" s="97">
        <v>4</v>
      </c>
      <c r="S68" s="100">
        <v>14</v>
      </c>
      <c r="T68" s="1"/>
      <c r="U68" s="99">
        <v>3</v>
      </c>
      <c r="V68" s="97">
        <v>16</v>
      </c>
      <c r="W68" s="97">
        <v>15</v>
      </c>
      <c r="X68" s="97">
        <v>12</v>
      </c>
      <c r="Y68" s="100">
        <v>46</v>
      </c>
      <c r="Z68" s="1"/>
      <c r="AA68" s="99">
        <v>15</v>
      </c>
      <c r="AB68" s="97">
        <v>18</v>
      </c>
      <c r="AC68" s="97">
        <v>18</v>
      </c>
      <c r="AD68" s="97">
        <v>17</v>
      </c>
      <c r="AE68" s="100">
        <v>68</v>
      </c>
      <c r="AF68" s="1"/>
      <c r="AG68" s="99">
        <v>10</v>
      </c>
      <c r="AH68" s="97">
        <v>13</v>
      </c>
      <c r="AI68" s="97">
        <v>36</v>
      </c>
      <c r="AJ68" s="97">
        <v>40</v>
      </c>
      <c r="AK68" s="100">
        <v>99</v>
      </c>
      <c r="AL68" s="1"/>
      <c r="AM68" s="99">
        <v>22</v>
      </c>
      <c r="AN68" s="97">
        <v>31</v>
      </c>
      <c r="AO68" s="97">
        <v>28</v>
      </c>
      <c r="AP68" s="97">
        <v>22</v>
      </c>
      <c r="AQ68" s="100">
        <v>103</v>
      </c>
      <c r="AR68" s="1"/>
      <c r="AS68" s="99">
        <v>5</v>
      </c>
      <c r="AT68" s="97">
        <v>21</v>
      </c>
      <c r="AU68" s="97">
        <v>23</v>
      </c>
      <c r="AV68" s="97">
        <v>38</v>
      </c>
      <c r="AW68" s="100">
        <v>87</v>
      </c>
      <c r="AX68" s="1"/>
      <c r="AY68" s="99">
        <v>11</v>
      </c>
      <c r="AZ68" s="97">
        <v>17</v>
      </c>
      <c r="BA68" s="97">
        <v>11</v>
      </c>
      <c r="BB68" s="97">
        <v>13</v>
      </c>
      <c r="BC68" s="100">
        <v>52</v>
      </c>
      <c r="BD68" s="1"/>
      <c r="BE68" s="99">
        <v>21</v>
      </c>
      <c r="BF68" s="97">
        <v>34</v>
      </c>
      <c r="BG68" s="97">
        <v>12</v>
      </c>
      <c r="BH68" s="97">
        <v>48</v>
      </c>
      <c r="BI68" s="100">
        <v>115</v>
      </c>
      <c r="BJ68" s="1"/>
      <c r="BK68" s="99">
        <v>57</v>
      </c>
      <c r="BL68" s="97">
        <v>82</v>
      </c>
      <c r="BM68" s="97">
        <v>73</v>
      </c>
      <c r="BN68" s="97">
        <v>117</v>
      </c>
      <c r="BO68" s="100">
        <v>329</v>
      </c>
      <c r="BP68" s="64"/>
      <c r="BQ68" s="99">
        <v>86</v>
      </c>
      <c r="BR68" s="97">
        <v>71</v>
      </c>
      <c r="BS68" s="97">
        <v>97</v>
      </c>
      <c r="BT68" s="97">
        <v>129</v>
      </c>
      <c r="BU68" s="100">
        <v>383</v>
      </c>
      <c r="BV68" s="101"/>
      <c r="BW68" s="99">
        <v>88</v>
      </c>
      <c r="BX68" s="102">
        <v>129</v>
      </c>
      <c r="BY68" s="102">
        <v>86</v>
      </c>
      <c r="BZ68" s="102">
        <f t="shared" si="7"/>
        <v>156</v>
      </c>
      <c r="CA68" s="100">
        <v>459</v>
      </c>
      <c r="CB68" s="59"/>
      <c r="CC68" s="99">
        <v>111</v>
      </c>
      <c r="CD68" s="102">
        <f t="shared" si="8"/>
        <v>126</v>
      </c>
      <c r="CE68" s="100">
        <v>237</v>
      </c>
      <c r="CF68" s="1"/>
    </row>
    <row r="69" spans="1:84" x14ac:dyDescent="0.2">
      <c r="A69" s="29" t="s">
        <v>92</v>
      </c>
      <c r="B69" s="112"/>
      <c r="C69" s="99">
        <v>1</v>
      </c>
      <c r="D69" s="97">
        <v>2</v>
      </c>
      <c r="E69" s="97">
        <v>1</v>
      </c>
      <c r="F69" s="97">
        <v>2</v>
      </c>
      <c r="G69" s="100">
        <v>6</v>
      </c>
      <c r="H69" s="1"/>
      <c r="I69" s="99">
        <v>1</v>
      </c>
      <c r="J69" s="97">
        <v>2</v>
      </c>
      <c r="K69" s="97"/>
      <c r="L69" s="97">
        <v>1</v>
      </c>
      <c r="M69" s="100">
        <v>4</v>
      </c>
      <c r="N69" s="116"/>
      <c r="O69" s="99">
        <v>1</v>
      </c>
      <c r="P69" s="97"/>
      <c r="Q69" s="97">
        <v>1</v>
      </c>
      <c r="R69" s="97"/>
      <c r="S69" s="100">
        <v>2</v>
      </c>
      <c r="T69" s="1"/>
      <c r="U69" s="99">
        <v>1</v>
      </c>
      <c r="V69" s="97">
        <v>1</v>
      </c>
      <c r="W69" s="97">
        <v>1</v>
      </c>
      <c r="X69" s="97">
        <v>1</v>
      </c>
      <c r="Y69" s="100">
        <v>4</v>
      </c>
      <c r="Z69" s="1"/>
      <c r="AA69" s="99">
        <v>6</v>
      </c>
      <c r="AB69" s="97">
        <v>8</v>
      </c>
      <c r="AC69" s="97">
        <v>6</v>
      </c>
      <c r="AD69" s="97">
        <v>8</v>
      </c>
      <c r="AE69" s="100">
        <v>28</v>
      </c>
      <c r="AF69" s="1"/>
      <c r="AG69" s="99">
        <v>1</v>
      </c>
      <c r="AH69" s="97">
        <v>6</v>
      </c>
      <c r="AI69" s="97">
        <v>12</v>
      </c>
      <c r="AJ69" s="97">
        <v>14</v>
      </c>
      <c r="AK69" s="100">
        <v>33</v>
      </c>
      <c r="AL69" s="1"/>
      <c r="AM69" s="99">
        <v>15</v>
      </c>
      <c r="AN69" s="97">
        <v>15</v>
      </c>
      <c r="AO69" s="97">
        <v>16</v>
      </c>
      <c r="AP69" s="97">
        <v>16</v>
      </c>
      <c r="AQ69" s="100">
        <v>62</v>
      </c>
      <c r="AR69" s="1"/>
      <c r="AS69" s="99">
        <v>10</v>
      </c>
      <c r="AT69" s="97">
        <v>14</v>
      </c>
      <c r="AU69" s="97">
        <v>19</v>
      </c>
      <c r="AV69" s="97">
        <v>20</v>
      </c>
      <c r="AW69" s="100">
        <v>63</v>
      </c>
      <c r="AX69" s="1"/>
      <c r="AY69" s="99">
        <v>6</v>
      </c>
      <c r="AZ69" s="97">
        <v>11</v>
      </c>
      <c r="BA69" s="97">
        <v>26</v>
      </c>
      <c r="BB69" s="97">
        <v>13</v>
      </c>
      <c r="BC69" s="100">
        <v>56</v>
      </c>
      <c r="BD69" s="1"/>
      <c r="BE69" s="99">
        <v>14</v>
      </c>
      <c r="BF69" s="97">
        <v>16</v>
      </c>
      <c r="BG69" s="97">
        <v>10</v>
      </c>
      <c r="BH69" s="97">
        <v>37</v>
      </c>
      <c r="BI69" s="100">
        <v>77</v>
      </c>
      <c r="BJ69" s="1"/>
      <c r="BK69" s="99">
        <v>38</v>
      </c>
      <c r="BL69" s="97">
        <v>27</v>
      </c>
      <c r="BM69" s="97">
        <v>50</v>
      </c>
      <c r="BN69" s="97">
        <v>94</v>
      </c>
      <c r="BO69" s="100">
        <v>209</v>
      </c>
      <c r="BP69" s="64"/>
      <c r="BQ69" s="99">
        <v>52</v>
      </c>
      <c r="BR69" s="97">
        <v>41</v>
      </c>
      <c r="BS69" s="97">
        <v>46</v>
      </c>
      <c r="BT69" s="97">
        <v>91</v>
      </c>
      <c r="BU69" s="100">
        <v>230</v>
      </c>
      <c r="BV69" s="101"/>
      <c r="BW69" s="99">
        <v>40</v>
      </c>
      <c r="BX69" s="102">
        <v>47</v>
      </c>
      <c r="BY69" s="102">
        <v>79</v>
      </c>
      <c r="BZ69" s="102">
        <f t="shared" si="7"/>
        <v>74</v>
      </c>
      <c r="CA69" s="100">
        <v>240</v>
      </c>
      <c r="CB69" s="59"/>
      <c r="CC69" s="99">
        <v>40</v>
      </c>
      <c r="CD69" s="102">
        <f t="shared" si="8"/>
        <v>61</v>
      </c>
      <c r="CE69" s="100">
        <v>101</v>
      </c>
      <c r="CF69" s="1"/>
    </row>
    <row r="70" spans="1:84" x14ac:dyDescent="0.2">
      <c r="A70" s="50" t="s">
        <v>84</v>
      </c>
      <c r="B70" s="112"/>
      <c r="C70" s="103">
        <v>99</v>
      </c>
      <c r="D70" s="104">
        <v>97</v>
      </c>
      <c r="E70" s="104">
        <v>74</v>
      </c>
      <c r="F70" s="104">
        <v>114</v>
      </c>
      <c r="G70" s="105">
        <v>384</v>
      </c>
      <c r="H70" s="1"/>
      <c r="I70" s="103">
        <v>114</v>
      </c>
      <c r="J70" s="104">
        <v>123</v>
      </c>
      <c r="K70" s="104">
        <v>116</v>
      </c>
      <c r="L70" s="104">
        <v>141</v>
      </c>
      <c r="M70" s="105">
        <v>494</v>
      </c>
      <c r="N70" s="116"/>
      <c r="O70" s="103">
        <v>57</v>
      </c>
      <c r="P70" s="104">
        <v>76</v>
      </c>
      <c r="Q70" s="104">
        <v>88</v>
      </c>
      <c r="R70" s="104">
        <v>134</v>
      </c>
      <c r="S70" s="105">
        <v>355</v>
      </c>
      <c r="T70" s="1"/>
      <c r="U70" s="103">
        <v>82</v>
      </c>
      <c r="V70" s="104">
        <v>139</v>
      </c>
      <c r="W70" s="104">
        <v>158</v>
      </c>
      <c r="X70" s="104">
        <v>139</v>
      </c>
      <c r="Y70" s="105">
        <v>518</v>
      </c>
      <c r="Z70" s="1"/>
      <c r="AA70" s="103">
        <v>172</v>
      </c>
      <c r="AB70" s="104">
        <v>263</v>
      </c>
      <c r="AC70" s="104">
        <v>258</v>
      </c>
      <c r="AD70" s="104">
        <v>233</v>
      </c>
      <c r="AE70" s="105">
        <v>926</v>
      </c>
      <c r="AF70" s="1"/>
      <c r="AG70" s="103">
        <v>225</v>
      </c>
      <c r="AH70" s="104">
        <v>276</v>
      </c>
      <c r="AI70" s="104">
        <v>434</v>
      </c>
      <c r="AJ70" s="104">
        <v>489</v>
      </c>
      <c r="AK70" s="105">
        <v>1424</v>
      </c>
      <c r="AL70" s="1"/>
      <c r="AM70" s="103">
        <v>368</v>
      </c>
      <c r="AN70" s="104">
        <v>478</v>
      </c>
      <c r="AO70" s="104">
        <v>470</v>
      </c>
      <c r="AP70" s="104">
        <v>468</v>
      </c>
      <c r="AQ70" s="105">
        <v>1784</v>
      </c>
      <c r="AR70" s="1"/>
      <c r="AS70" s="103">
        <v>389</v>
      </c>
      <c r="AT70" s="104">
        <v>461</v>
      </c>
      <c r="AU70" s="104">
        <v>493</v>
      </c>
      <c r="AV70" s="104">
        <v>583</v>
      </c>
      <c r="AW70" s="105">
        <v>1926</v>
      </c>
      <c r="AX70" s="1"/>
      <c r="AY70" s="103">
        <v>408</v>
      </c>
      <c r="AZ70" s="104">
        <v>617</v>
      </c>
      <c r="BA70" s="104">
        <v>638</v>
      </c>
      <c r="BB70" s="104">
        <v>677</v>
      </c>
      <c r="BC70" s="105">
        <v>2340</v>
      </c>
      <c r="BD70" s="1"/>
      <c r="BE70" s="103">
        <v>491</v>
      </c>
      <c r="BF70" s="104">
        <v>680</v>
      </c>
      <c r="BG70" s="104">
        <v>636</v>
      </c>
      <c r="BH70" s="104">
        <v>738</v>
      </c>
      <c r="BI70" s="105">
        <v>2545</v>
      </c>
      <c r="BJ70" s="1"/>
      <c r="BK70" s="103">
        <v>687</v>
      </c>
      <c r="BL70" s="104">
        <v>997</v>
      </c>
      <c r="BM70" s="104">
        <v>831</v>
      </c>
      <c r="BN70" s="104">
        <v>1046</v>
      </c>
      <c r="BO70" s="105">
        <v>3561</v>
      </c>
      <c r="BP70" s="64"/>
      <c r="BQ70" s="103">
        <v>820</v>
      </c>
      <c r="BR70" s="104">
        <v>1073</v>
      </c>
      <c r="BS70" s="104">
        <v>1112</v>
      </c>
      <c r="BT70" s="104">
        <v>1326</v>
      </c>
      <c r="BU70" s="105">
        <v>4331</v>
      </c>
      <c r="BV70" s="101"/>
      <c r="BW70" s="103">
        <f>SUM(BW64:BW69)</f>
        <v>1039</v>
      </c>
      <c r="BX70" s="106">
        <f>SUM(BX64:BX69)</f>
        <v>1230</v>
      </c>
      <c r="BY70" s="106">
        <f>SUM(BY64:BY69)</f>
        <v>1140</v>
      </c>
      <c r="BZ70" s="106">
        <f>SUM(BZ64:BZ69)</f>
        <v>1304</v>
      </c>
      <c r="CA70" s="105">
        <f>SUM(CA64:CA69)</f>
        <v>4713</v>
      </c>
      <c r="CB70" s="1"/>
      <c r="CC70" s="103">
        <f>SUM(CC64:CC69)</f>
        <v>1134</v>
      </c>
      <c r="CD70" s="106">
        <f>SUM(CD64:CD69)</f>
        <v>1264</v>
      </c>
      <c r="CE70" s="105">
        <f>SUM(CE64:CE69)</f>
        <v>2398</v>
      </c>
      <c r="CF70" s="1"/>
    </row>
    <row r="71" spans="1:84" x14ac:dyDescent="0.2">
      <c r="A71" s="29" t="s">
        <v>61</v>
      </c>
      <c r="B71" s="112"/>
      <c r="C71" s="99">
        <v>64</v>
      </c>
      <c r="D71" s="97">
        <v>64</v>
      </c>
      <c r="E71" s="97">
        <v>47</v>
      </c>
      <c r="F71" s="97">
        <v>71</v>
      </c>
      <c r="G71" s="100">
        <v>246</v>
      </c>
      <c r="H71" s="1"/>
      <c r="I71" s="99">
        <v>72</v>
      </c>
      <c r="J71" s="97">
        <v>78</v>
      </c>
      <c r="K71" s="97">
        <v>71</v>
      </c>
      <c r="L71" s="97">
        <v>84</v>
      </c>
      <c r="M71" s="100">
        <v>305</v>
      </c>
      <c r="N71" s="1"/>
      <c r="O71" s="99">
        <v>36</v>
      </c>
      <c r="P71" s="97">
        <v>50</v>
      </c>
      <c r="Q71" s="97">
        <v>55</v>
      </c>
      <c r="R71" s="97">
        <v>79</v>
      </c>
      <c r="S71" s="100">
        <v>220</v>
      </c>
      <c r="T71" s="1"/>
      <c r="U71" s="99">
        <v>50</v>
      </c>
      <c r="V71" s="97">
        <v>82</v>
      </c>
      <c r="W71" s="97">
        <v>89</v>
      </c>
      <c r="X71" s="97">
        <v>81</v>
      </c>
      <c r="Y71" s="100">
        <v>302</v>
      </c>
      <c r="Z71" s="1"/>
      <c r="AA71" s="99">
        <v>95</v>
      </c>
      <c r="AB71" s="97">
        <v>134</v>
      </c>
      <c r="AC71" s="97">
        <v>138</v>
      </c>
      <c r="AD71" s="97">
        <v>129</v>
      </c>
      <c r="AE71" s="100">
        <v>496</v>
      </c>
      <c r="AF71" s="1"/>
      <c r="AG71" s="99">
        <v>125</v>
      </c>
      <c r="AH71" s="97">
        <v>149</v>
      </c>
      <c r="AI71" s="97">
        <v>211</v>
      </c>
      <c r="AJ71" s="97">
        <v>235</v>
      </c>
      <c r="AK71" s="100">
        <v>720</v>
      </c>
      <c r="AL71" s="1"/>
      <c r="AM71" s="99">
        <v>172</v>
      </c>
      <c r="AN71" s="97">
        <v>204</v>
      </c>
      <c r="AO71" s="97">
        <v>207</v>
      </c>
      <c r="AP71" s="97">
        <v>215</v>
      </c>
      <c r="AQ71" s="100">
        <v>798</v>
      </c>
      <c r="AR71" s="1"/>
      <c r="AS71" s="99">
        <v>174</v>
      </c>
      <c r="AT71" s="97">
        <v>202.2</v>
      </c>
      <c r="AU71" s="97">
        <v>217</v>
      </c>
      <c r="AV71" s="97">
        <v>268</v>
      </c>
      <c r="AW71" s="100">
        <v>861.2</v>
      </c>
      <c r="AX71" s="1"/>
      <c r="AY71" s="99">
        <v>182</v>
      </c>
      <c r="AZ71" s="97">
        <v>275</v>
      </c>
      <c r="BA71" s="97">
        <v>286</v>
      </c>
      <c r="BB71" s="97">
        <v>310</v>
      </c>
      <c r="BC71" s="100">
        <v>1053</v>
      </c>
      <c r="BD71" s="1"/>
      <c r="BE71" s="99">
        <v>222</v>
      </c>
      <c r="BF71" s="97">
        <v>303</v>
      </c>
      <c r="BG71" s="97">
        <v>284</v>
      </c>
      <c r="BH71" s="97">
        <v>341</v>
      </c>
      <c r="BI71" s="100">
        <v>1150</v>
      </c>
      <c r="BJ71" s="1"/>
      <c r="BK71" s="99">
        <v>282</v>
      </c>
      <c r="BL71" s="97">
        <v>423</v>
      </c>
      <c r="BM71" s="97">
        <v>361</v>
      </c>
      <c r="BN71" s="97">
        <v>474</v>
      </c>
      <c r="BO71" s="100">
        <v>1540</v>
      </c>
      <c r="BP71" s="64"/>
      <c r="BQ71" s="99">
        <v>348</v>
      </c>
      <c r="BR71" s="97">
        <v>475</v>
      </c>
      <c r="BS71" s="97">
        <v>511</v>
      </c>
      <c r="BT71" s="97">
        <v>597</v>
      </c>
      <c r="BU71" s="100">
        <v>1931</v>
      </c>
      <c r="BV71" s="1"/>
      <c r="BW71" s="99">
        <v>457</v>
      </c>
      <c r="BX71" s="102">
        <v>570</v>
      </c>
      <c r="BY71" s="102">
        <v>528</v>
      </c>
      <c r="BZ71" s="102">
        <f t="shared" ref="BZ71" si="9">CA71-BY71-BX71-BW71</f>
        <v>602</v>
      </c>
      <c r="CA71" s="100">
        <v>2157</v>
      </c>
      <c r="CB71" s="1"/>
      <c r="CC71" s="99">
        <v>511</v>
      </c>
      <c r="CD71" s="102">
        <f>CE71-CC71</f>
        <v>587</v>
      </c>
      <c r="CE71" s="100">
        <v>1098</v>
      </c>
      <c r="CF71" s="1"/>
    </row>
    <row r="72" spans="1:84" s="37" customFormat="1" x14ac:dyDescent="0.2">
      <c r="A72" s="31" t="s">
        <v>85</v>
      </c>
      <c r="B72" s="34"/>
      <c r="C72" s="35">
        <v>0.64646464646464652</v>
      </c>
      <c r="D72" s="34">
        <v>0.65979381443298968</v>
      </c>
      <c r="E72" s="34">
        <v>0.63513513513513509</v>
      </c>
      <c r="F72" s="34">
        <v>0.6228070175438597</v>
      </c>
      <c r="G72" s="36">
        <v>0.640625</v>
      </c>
      <c r="I72" s="35">
        <v>0.63157894736842102</v>
      </c>
      <c r="J72" s="34">
        <v>0.63414634146341464</v>
      </c>
      <c r="K72" s="34">
        <v>0.61206896551724133</v>
      </c>
      <c r="L72" s="34">
        <v>0.5957446808510638</v>
      </c>
      <c r="M72" s="36">
        <v>0.61740890688259109</v>
      </c>
      <c r="O72" s="35">
        <v>0.63157894736842102</v>
      </c>
      <c r="P72" s="34">
        <v>0.65789473684210531</v>
      </c>
      <c r="Q72" s="34">
        <v>0.625</v>
      </c>
      <c r="R72" s="34">
        <v>0.58955223880597019</v>
      </c>
      <c r="S72" s="36">
        <v>0.61971830985915488</v>
      </c>
      <c r="U72" s="35">
        <v>0.6097560975609756</v>
      </c>
      <c r="V72" s="34">
        <v>0.58992805755395683</v>
      </c>
      <c r="W72" s="34">
        <v>0.56329113924050633</v>
      </c>
      <c r="X72" s="34">
        <v>0.58273381294964033</v>
      </c>
      <c r="Y72" s="36">
        <v>0.58301158301158296</v>
      </c>
      <c r="Z72" s="34"/>
      <c r="AA72" s="35">
        <v>0.55232558139534882</v>
      </c>
      <c r="AB72" s="34">
        <v>0.50950570342205326</v>
      </c>
      <c r="AC72" s="34">
        <v>0.53488372093023251</v>
      </c>
      <c r="AD72" s="34">
        <v>0.55364806866952787</v>
      </c>
      <c r="AE72" s="36">
        <v>0.5356371490280778</v>
      </c>
      <c r="AG72" s="35">
        <v>0.55555555555555558</v>
      </c>
      <c r="AH72" s="34">
        <v>0.53985507246376807</v>
      </c>
      <c r="AI72" s="34">
        <v>0.48617511520737328</v>
      </c>
      <c r="AJ72" s="34">
        <v>0.48057259713701433</v>
      </c>
      <c r="AK72" s="36">
        <v>0.5056179775280899</v>
      </c>
      <c r="AL72" s="38"/>
      <c r="AM72" s="35">
        <v>0.46739130434782611</v>
      </c>
      <c r="AN72" s="34">
        <v>0.42677824267782427</v>
      </c>
      <c r="AO72" s="34">
        <v>0.44042553191489364</v>
      </c>
      <c r="AP72" s="34">
        <v>0.45940170940170938</v>
      </c>
      <c r="AQ72" s="36">
        <v>0.44730941704035876</v>
      </c>
      <c r="AR72" s="38"/>
      <c r="AS72" s="35">
        <v>0.4473007712082262</v>
      </c>
      <c r="AT72" s="34">
        <v>0.43861171366594359</v>
      </c>
      <c r="AU72" s="34">
        <v>0.44016227180527384</v>
      </c>
      <c r="AV72" s="34">
        <v>0.45969125214408235</v>
      </c>
      <c r="AW72" s="36">
        <v>0.44714434060228453</v>
      </c>
      <c r="AX72" s="38"/>
      <c r="AY72" s="35">
        <v>0.44607843137254904</v>
      </c>
      <c r="AZ72" s="34">
        <v>0.44570502431118314</v>
      </c>
      <c r="BA72" s="34">
        <v>0.44827586206896552</v>
      </c>
      <c r="BB72" s="34">
        <v>0.45790251107828656</v>
      </c>
      <c r="BC72" s="36">
        <v>0.45</v>
      </c>
      <c r="BD72" s="38"/>
      <c r="BE72" s="35">
        <v>0.45213849287169044</v>
      </c>
      <c r="BF72" s="34">
        <v>0.44558823529411767</v>
      </c>
      <c r="BG72" s="34">
        <v>0.44654088050314467</v>
      </c>
      <c r="BH72" s="34">
        <v>0.46205962059620598</v>
      </c>
      <c r="BI72" s="36">
        <v>0.45186640471512768</v>
      </c>
      <c r="BJ72" s="38"/>
      <c r="BK72" s="35">
        <v>0.41048034934497818</v>
      </c>
      <c r="BL72" s="34">
        <v>0.42427281845536607</v>
      </c>
      <c r="BM72" s="34">
        <v>0.43441636582430804</v>
      </c>
      <c r="BN72" s="34">
        <v>0.45315487571701724</v>
      </c>
      <c r="BO72" s="36">
        <v>0.43246279135074417</v>
      </c>
      <c r="BP72" s="40"/>
      <c r="BQ72" s="35">
        <v>0.42439024390243901</v>
      </c>
      <c r="BR72" s="34">
        <v>0.44268406337371857</v>
      </c>
      <c r="BS72" s="54">
        <v>0.4595323741007194</v>
      </c>
      <c r="BT72" s="34">
        <v>0.45022624434389141</v>
      </c>
      <c r="BU72" s="57">
        <v>0.44585546063264836</v>
      </c>
      <c r="BW72" s="60">
        <f>BW71/BW70</f>
        <v>0.43984600577478344</v>
      </c>
      <c r="BX72" s="61">
        <f>BX71/BX70</f>
        <v>0.46341463414634149</v>
      </c>
      <c r="BY72" s="61">
        <f>BY71/BY70</f>
        <v>0.4631578947368421</v>
      </c>
      <c r="BZ72" s="61">
        <f>BZ71/BZ70</f>
        <v>0.46165644171779141</v>
      </c>
      <c r="CA72" s="56">
        <f>CA71/CA70</f>
        <v>0.4576702737110121</v>
      </c>
      <c r="CC72" s="60">
        <f>CC71/CC70</f>
        <v>0.45061728395061729</v>
      </c>
      <c r="CD72" s="61">
        <f>CD71/CD70</f>
        <v>0.46439873417721517</v>
      </c>
      <c r="CE72" s="56">
        <f>CE71/CE70</f>
        <v>0.45788156797331109</v>
      </c>
    </row>
    <row r="73" spans="1:84" x14ac:dyDescent="0.2">
      <c r="A73" s="29" t="s">
        <v>63</v>
      </c>
      <c r="B73" s="107"/>
      <c r="C73" s="117">
        <v>29</v>
      </c>
      <c r="D73" s="118">
        <v>32</v>
      </c>
      <c r="E73" s="118">
        <v>32</v>
      </c>
      <c r="F73" s="118">
        <v>45</v>
      </c>
      <c r="G73" s="100">
        <v>138</v>
      </c>
      <c r="H73" s="1"/>
      <c r="I73" s="117">
        <v>40</v>
      </c>
      <c r="J73" s="118">
        <v>45</v>
      </c>
      <c r="K73" s="118">
        <v>41</v>
      </c>
      <c r="L73" s="118">
        <v>53</v>
      </c>
      <c r="M73" s="100">
        <v>179</v>
      </c>
      <c r="N73" s="1"/>
      <c r="O73" s="117">
        <v>45</v>
      </c>
      <c r="P73" s="118">
        <v>54</v>
      </c>
      <c r="Q73" s="118">
        <v>41</v>
      </c>
      <c r="R73" s="118">
        <v>41</v>
      </c>
      <c r="S73" s="100">
        <v>181</v>
      </c>
      <c r="T73" s="119"/>
      <c r="U73" s="117">
        <v>39</v>
      </c>
      <c r="V73" s="118">
        <v>48</v>
      </c>
      <c r="W73" s="118">
        <v>49</v>
      </c>
      <c r="X73" s="118">
        <v>51</v>
      </c>
      <c r="Y73" s="100">
        <v>187</v>
      </c>
      <c r="Z73" s="1"/>
      <c r="AA73" s="117">
        <v>70</v>
      </c>
      <c r="AB73" s="118">
        <v>82</v>
      </c>
      <c r="AC73" s="118">
        <v>84</v>
      </c>
      <c r="AD73" s="118">
        <v>89</v>
      </c>
      <c r="AE73" s="100">
        <v>325</v>
      </c>
      <c r="AF73" s="1"/>
      <c r="AG73" s="117">
        <v>92</v>
      </c>
      <c r="AH73" s="118">
        <v>99</v>
      </c>
      <c r="AI73" s="118">
        <v>141</v>
      </c>
      <c r="AJ73" s="118">
        <v>145</v>
      </c>
      <c r="AK73" s="100">
        <v>477</v>
      </c>
      <c r="AL73" s="1"/>
      <c r="AM73" s="117">
        <v>145</v>
      </c>
      <c r="AN73" s="118">
        <v>153</v>
      </c>
      <c r="AO73" s="118">
        <v>145</v>
      </c>
      <c r="AP73" s="118">
        <v>156</v>
      </c>
      <c r="AQ73" s="100">
        <v>599</v>
      </c>
      <c r="AR73" s="1"/>
      <c r="AS73" s="117">
        <v>171</v>
      </c>
      <c r="AT73" s="118">
        <v>168</v>
      </c>
      <c r="AU73" s="118">
        <v>151</v>
      </c>
      <c r="AV73" s="118">
        <v>167</v>
      </c>
      <c r="AW73" s="100">
        <v>657</v>
      </c>
      <c r="AX73" s="1"/>
      <c r="AY73" s="117">
        <v>178</v>
      </c>
      <c r="AZ73" s="97">
        <v>191</v>
      </c>
      <c r="BA73" s="97">
        <v>199</v>
      </c>
      <c r="BB73" s="97">
        <v>195</v>
      </c>
      <c r="BC73" s="100">
        <v>763</v>
      </c>
      <c r="BD73" s="1"/>
      <c r="BE73" s="117">
        <v>206</v>
      </c>
      <c r="BF73" s="97">
        <v>211</v>
      </c>
      <c r="BG73" s="97">
        <v>198</v>
      </c>
      <c r="BH73" s="97">
        <v>207</v>
      </c>
      <c r="BI73" s="100">
        <v>822</v>
      </c>
      <c r="BJ73" s="1"/>
      <c r="BK73" s="117">
        <v>252</v>
      </c>
      <c r="BL73" s="97">
        <v>292</v>
      </c>
      <c r="BM73" s="97">
        <v>278</v>
      </c>
      <c r="BN73" s="97">
        <v>292</v>
      </c>
      <c r="BO73" s="120">
        <v>1114</v>
      </c>
      <c r="BP73" s="64"/>
      <c r="BQ73" s="117">
        <v>307</v>
      </c>
      <c r="BR73" s="97">
        <v>330</v>
      </c>
      <c r="BS73" s="97">
        <v>327</v>
      </c>
      <c r="BT73" s="97">
        <v>360</v>
      </c>
      <c r="BU73" s="120">
        <v>1324</v>
      </c>
      <c r="BV73" s="1"/>
      <c r="BW73" s="117">
        <v>365</v>
      </c>
      <c r="BX73" s="121">
        <v>377</v>
      </c>
      <c r="BY73" s="102">
        <v>360</v>
      </c>
      <c r="BZ73" s="102">
        <f t="shared" ref="BZ73" si="10">CA73-BY73-BX73-BW73</f>
        <v>386</v>
      </c>
      <c r="CA73" s="120">
        <v>1488</v>
      </c>
      <c r="CB73" s="1"/>
      <c r="CC73" s="117">
        <v>397</v>
      </c>
      <c r="CD73" s="102">
        <f>CE73-CC73</f>
        <v>381</v>
      </c>
      <c r="CE73" s="120">
        <v>778</v>
      </c>
      <c r="CF73" s="1"/>
    </row>
    <row r="74" spans="1:84" x14ac:dyDescent="0.2">
      <c r="A74" s="50" t="s">
        <v>64</v>
      </c>
      <c r="B74" s="90"/>
      <c r="C74" s="103">
        <v>35</v>
      </c>
      <c r="D74" s="104">
        <v>32</v>
      </c>
      <c r="E74" s="104">
        <v>15</v>
      </c>
      <c r="F74" s="104">
        <v>26</v>
      </c>
      <c r="G74" s="105">
        <v>108</v>
      </c>
      <c r="H74" s="1"/>
      <c r="I74" s="103">
        <v>32</v>
      </c>
      <c r="J74" s="104">
        <v>33</v>
      </c>
      <c r="K74" s="104">
        <v>30</v>
      </c>
      <c r="L74" s="104">
        <v>31</v>
      </c>
      <c r="M74" s="105">
        <v>126</v>
      </c>
      <c r="N74" s="1"/>
      <c r="O74" s="103">
        <v>-9</v>
      </c>
      <c r="P74" s="104">
        <v>-4</v>
      </c>
      <c r="Q74" s="104">
        <v>14</v>
      </c>
      <c r="R74" s="104">
        <v>38</v>
      </c>
      <c r="S74" s="105">
        <v>39</v>
      </c>
      <c r="T74" s="1"/>
      <c r="U74" s="103">
        <v>11</v>
      </c>
      <c r="V74" s="104">
        <v>34</v>
      </c>
      <c r="W74" s="104">
        <v>40</v>
      </c>
      <c r="X74" s="104">
        <v>30</v>
      </c>
      <c r="Y74" s="105">
        <v>115</v>
      </c>
      <c r="Z74" s="1"/>
      <c r="AA74" s="103">
        <v>25</v>
      </c>
      <c r="AB74" s="104">
        <v>52</v>
      </c>
      <c r="AC74" s="104">
        <v>54</v>
      </c>
      <c r="AD74" s="104">
        <v>40</v>
      </c>
      <c r="AE74" s="105">
        <v>171</v>
      </c>
      <c r="AF74" s="1"/>
      <c r="AG74" s="103">
        <v>33</v>
      </c>
      <c r="AH74" s="104">
        <v>50</v>
      </c>
      <c r="AI74" s="104">
        <v>70</v>
      </c>
      <c r="AJ74" s="104">
        <v>90</v>
      </c>
      <c r="AK74" s="105">
        <v>243</v>
      </c>
      <c r="AL74" s="1"/>
      <c r="AM74" s="103">
        <v>27</v>
      </c>
      <c r="AN74" s="104">
        <v>51</v>
      </c>
      <c r="AO74" s="104">
        <v>62</v>
      </c>
      <c r="AP74" s="104">
        <v>59</v>
      </c>
      <c r="AQ74" s="105">
        <v>199</v>
      </c>
      <c r="AR74" s="97"/>
      <c r="AS74" s="103">
        <v>3</v>
      </c>
      <c r="AT74" s="104">
        <v>34.199999999999989</v>
      </c>
      <c r="AU74" s="104">
        <v>66</v>
      </c>
      <c r="AV74" s="104">
        <v>101</v>
      </c>
      <c r="AW74" s="105">
        <v>204.20000000000005</v>
      </c>
      <c r="AX74" s="97"/>
      <c r="AY74" s="103">
        <v>4</v>
      </c>
      <c r="AZ74" s="104">
        <v>84</v>
      </c>
      <c r="BA74" s="104">
        <v>87</v>
      </c>
      <c r="BB74" s="104">
        <v>115</v>
      </c>
      <c r="BC74" s="105">
        <v>290</v>
      </c>
      <c r="BD74" s="97"/>
      <c r="BE74" s="103">
        <v>16</v>
      </c>
      <c r="BF74" s="104">
        <v>92</v>
      </c>
      <c r="BG74" s="104">
        <v>86</v>
      </c>
      <c r="BH74" s="104">
        <v>134</v>
      </c>
      <c r="BI74" s="105">
        <v>328</v>
      </c>
      <c r="BJ74" s="97"/>
      <c r="BK74" s="103">
        <v>30</v>
      </c>
      <c r="BL74" s="104">
        <v>131</v>
      </c>
      <c r="BM74" s="104">
        <v>83</v>
      </c>
      <c r="BN74" s="104">
        <v>182</v>
      </c>
      <c r="BO74" s="105">
        <v>426</v>
      </c>
      <c r="BP74" s="64"/>
      <c r="BQ74" s="103">
        <v>41</v>
      </c>
      <c r="BR74" s="104">
        <v>145</v>
      </c>
      <c r="BS74" s="104">
        <v>184</v>
      </c>
      <c r="BT74" s="104">
        <v>237</v>
      </c>
      <c r="BU74" s="105">
        <v>607</v>
      </c>
      <c r="BV74" s="1"/>
      <c r="BW74" s="103">
        <f>BW71-BW73</f>
        <v>92</v>
      </c>
      <c r="BX74" s="106">
        <f>BX71-BX73</f>
        <v>193</v>
      </c>
      <c r="BY74" s="106">
        <f>BY71-BY73</f>
        <v>168</v>
      </c>
      <c r="BZ74" s="106">
        <f>BZ71-BZ73</f>
        <v>216</v>
      </c>
      <c r="CA74" s="105">
        <f>CA71-CA73</f>
        <v>669</v>
      </c>
      <c r="CB74" s="1"/>
      <c r="CC74" s="103">
        <f>CC71-CC73</f>
        <v>114</v>
      </c>
      <c r="CD74" s="106">
        <f>CD71-CD73</f>
        <v>206</v>
      </c>
      <c r="CE74" s="105">
        <f>CE71-CE73</f>
        <v>320</v>
      </c>
      <c r="CF74" s="1"/>
    </row>
    <row r="75" spans="1:84" s="37" customFormat="1" x14ac:dyDescent="0.2">
      <c r="A75" s="31" t="s">
        <v>85</v>
      </c>
      <c r="B75" s="34"/>
      <c r="C75" s="35">
        <v>0.35353535353535354</v>
      </c>
      <c r="D75" s="34">
        <v>0.32989690721649484</v>
      </c>
      <c r="E75" s="34">
        <v>0.20270270270270271</v>
      </c>
      <c r="F75" s="34">
        <v>0.22807017543859648</v>
      </c>
      <c r="G75" s="36">
        <v>0.28125</v>
      </c>
      <c r="I75" s="35">
        <v>0.2807017543859649</v>
      </c>
      <c r="J75" s="34">
        <v>0.26829268292682928</v>
      </c>
      <c r="K75" s="34">
        <v>0.25862068965517243</v>
      </c>
      <c r="L75" s="34">
        <v>0.21985815602836881</v>
      </c>
      <c r="M75" s="36">
        <v>0.25506072874493929</v>
      </c>
      <c r="O75" s="35">
        <v>-0.15789473684210525</v>
      </c>
      <c r="P75" s="34">
        <v>-5.2631578947368418E-2</v>
      </c>
      <c r="Q75" s="34">
        <v>0.15909090909090909</v>
      </c>
      <c r="R75" s="34">
        <v>0.28358208955223879</v>
      </c>
      <c r="S75" s="36">
        <v>0.10985915492957747</v>
      </c>
      <c r="U75" s="35">
        <v>0.13414634146341464</v>
      </c>
      <c r="V75" s="34">
        <v>0.2446043165467626</v>
      </c>
      <c r="W75" s="34">
        <v>0.25316455696202533</v>
      </c>
      <c r="X75" s="34">
        <v>0.21582733812949639</v>
      </c>
      <c r="Y75" s="36">
        <v>0.22200772200772201</v>
      </c>
      <c r="Z75" s="34"/>
      <c r="AA75" s="35">
        <v>0.14534883720930233</v>
      </c>
      <c r="AB75" s="34">
        <v>0.19771863117870722</v>
      </c>
      <c r="AC75" s="34">
        <v>0.20930232558139536</v>
      </c>
      <c r="AD75" s="34">
        <v>0.17167381974248927</v>
      </c>
      <c r="AE75" s="36">
        <v>0.18466522678185746</v>
      </c>
      <c r="AG75" s="35">
        <v>0.14666666666666667</v>
      </c>
      <c r="AH75" s="34">
        <v>0.18115942028985507</v>
      </c>
      <c r="AI75" s="34">
        <v>0.16129032258064516</v>
      </c>
      <c r="AJ75" s="34">
        <v>0.18404907975460122</v>
      </c>
      <c r="AK75" s="36">
        <v>0.17064606741573032</v>
      </c>
      <c r="AM75" s="35">
        <v>7.3369565217391311E-2</v>
      </c>
      <c r="AN75" s="34">
        <v>0.10669456066945607</v>
      </c>
      <c r="AO75" s="34">
        <v>0.13191489361702127</v>
      </c>
      <c r="AP75" s="34">
        <v>0.12606837606837606</v>
      </c>
      <c r="AQ75" s="36">
        <v>0.11154708520179372</v>
      </c>
      <c r="AR75" s="38"/>
      <c r="AS75" s="35">
        <v>7.7120822622107968E-3</v>
      </c>
      <c r="AT75" s="34">
        <v>7.4186550976138799E-2</v>
      </c>
      <c r="AU75" s="34">
        <v>0.13387423935091278</v>
      </c>
      <c r="AV75" s="34">
        <v>0.1732418524871355</v>
      </c>
      <c r="AW75" s="36">
        <v>0.10602284527518174</v>
      </c>
      <c r="AX75" s="38"/>
      <c r="AY75" s="35">
        <v>9.8039215686274508E-3</v>
      </c>
      <c r="AZ75" s="34">
        <v>0.13614262560777957</v>
      </c>
      <c r="BA75" s="34">
        <v>0.13636363636363635</v>
      </c>
      <c r="BB75" s="34">
        <v>0.16986706056129985</v>
      </c>
      <c r="BC75" s="36">
        <v>0.12393162393162394</v>
      </c>
      <c r="BD75" s="38"/>
      <c r="BE75" s="35">
        <v>3.2586558044806514E-2</v>
      </c>
      <c r="BF75" s="34">
        <v>0.13529411764705881</v>
      </c>
      <c r="BG75" s="34">
        <v>0.13522012578616352</v>
      </c>
      <c r="BH75" s="34">
        <v>0.18157181571815717</v>
      </c>
      <c r="BI75" s="36">
        <v>0.12888015717092338</v>
      </c>
      <c r="BJ75" s="38"/>
      <c r="BK75" s="35">
        <v>4.3668122270742356E-2</v>
      </c>
      <c r="BL75" s="34">
        <v>0.13139418254764293</v>
      </c>
      <c r="BM75" s="34">
        <v>9.9879663056558363E-2</v>
      </c>
      <c r="BN75" s="34">
        <v>0.17399617590822181</v>
      </c>
      <c r="BO75" s="36">
        <v>0.11962931760741365</v>
      </c>
      <c r="BP75" s="40"/>
      <c r="BQ75" s="35">
        <v>0.05</v>
      </c>
      <c r="BR75" s="34">
        <v>0.13513513513513514</v>
      </c>
      <c r="BS75" s="34">
        <v>0.16546762589928057</v>
      </c>
      <c r="BT75" s="34">
        <v>0.17873303167420815</v>
      </c>
      <c r="BU75" s="36">
        <v>0.14015238974832603</v>
      </c>
      <c r="BV75" s="34"/>
      <c r="BW75" s="35">
        <f>BW74/BW70</f>
        <v>8.8546679499518763E-2</v>
      </c>
      <c r="BX75" s="49">
        <f>BX74/BX70</f>
        <v>0.15691056910569107</v>
      </c>
      <c r="BY75" s="49">
        <f>BY74/BY70</f>
        <v>0.14736842105263157</v>
      </c>
      <c r="BZ75" s="49">
        <f>BZ74/BZ70</f>
        <v>0.16564417177914109</v>
      </c>
      <c r="CA75" s="56">
        <f>CA74/CA70</f>
        <v>0.14194780394653086</v>
      </c>
      <c r="CC75" s="35">
        <f>CC74/CC70</f>
        <v>0.10052910052910052</v>
      </c>
      <c r="CD75" s="49">
        <f>CD74/CD70</f>
        <v>0.16297468354430381</v>
      </c>
      <c r="CE75" s="36">
        <f>CE74/CE70</f>
        <v>0.13344453711426188</v>
      </c>
    </row>
    <row r="76" spans="1:84" x14ac:dyDescent="0.2">
      <c r="A76" s="29" t="s">
        <v>65</v>
      </c>
      <c r="B76" s="1"/>
      <c r="C76" s="122">
        <v>2</v>
      </c>
      <c r="D76" s="123">
        <v>2</v>
      </c>
      <c r="E76" s="123">
        <v>2</v>
      </c>
      <c r="F76" s="123">
        <v>2</v>
      </c>
      <c r="G76" s="100">
        <v>8</v>
      </c>
      <c r="H76" s="1"/>
      <c r="I76" s="122">
        <v>2</v>
      </c>
      <c r="J76" s="123">
        <v>2</v>
      </c>
      <c r="K76" s="123">
        <v>2</v>
      </c>
      <c r="L76" s="123">
        <v>2</v>
      </c>
      <c r="M76" s="100">
        <v>8</v>
      </c>
      <c r="N76" s="1"/>
      <c r="O76" s="122">
        <v>2</v>
      </c>
      <c r="P76" s="123">
        <v>2</v>
      </c>
      <c r="Q76" s="123">
        <v>2</v>
      </c>
      <c r="R76" s="123">
        <v>22</v>
      </c>
      <c r="S76" s="100">
        <v>28</v>
      </c>
      <c r="T76" s="1"/>
      <c r="U76" s="122">
        <v>3</v>
      </c>
      <c r="V76" s="123">
        <v>3</v>
      </c>
      <c r="W76" s="123">
        <v>3</v>
      </c>
      <c r="X76" s="123">
        <v>3</v>
      </c>
      <c r="Y76" s="100">
        <v>12</v>
      </c>
      <c r="Z76" s="107"/>
      <c r="AA76" s="122">
        <v>5</v>
      </c>
      <c r="AB76" s="123">
        <v>6</v>
      </c>
      <c r="AC76" s="123">
        <v>6</v>
      </c>
      <c r="AD76" s="123">
        <v>7</v>
      </c>
      <c r="AE76" s="100">
        <v>24</v>
      </c>
      <c r="AF76" s="1"/>
      <c r="AG76" s="122">
        <v>6</v>
      </c>
      <c r="AH76" s="123">
        <v>7</v>
      </c>
      <c r="AI76" s="123">
        <v>16</v>
      </c>
      <c r="AJ76" s="123">
        <v>18</v>
      </c>
      <c r="AK76" s="100">
        <v>47</v>
      </c>
      <c r="AL76" s="1"/>
      <c r="AM76" s="122">
        <v>18</v>
      </c>
      <c r="AN76" s="123">
        <v>18</v>
      </c>
      <c r="AO76" s="123">
        <v>18</v>
      </c>
      <c r="AP76" s="123">
        <v>17</v>
      </c>
      <c r="AQ76" s="100">
        <v>71</v>
      </c>
      <c r="AR76" s="1"/>
      <c r="AS76" s="122">
        <v>19</v>
      </c>
      <c r="AT76" s="123">
        <v>19</v>
      </c>
      <c r="AU76" s="123">
        <v>19</v>
      </c>
      <c r="AV76" s="123">
        <v>18</v>
      </c>
      <c r="AW76" s="100">
        <v>75</v>
      </c>
      <c r="AX76" s="1"/>
      <c r="AY76" s="122">
        <v>20</v>
      </c>
      <c r="AZ76" s="97">
        <v>20</v>
      </c>
      <c r="BA76" s="97">
        <v>22</v>
      </c>
      <c r="BB76" s="97">
        <v>21</v>
      </c>
      <c r="BC76" s="100">
        <v>83</v>
      </c>
      <c r="BD76" s="1"/>
      <c r="BE76" s="122">
        <v>21</v>
      </c>
      <c r="BF76" s="97">
        <v>22</v>
      </c>
      <c r="BG76" s="97">
        <v>23</v>
      </c>
      <c r="BH76" s="97">
        <v>17</v>
      </c>
      <c r="BI76" s="100">
        <v>83</v>
      </c>
      <c r="BJ76" s="1"/>
      <c r="BK76" s="122">
        <v>22</v>
      </c>
      <c r="BL76" s="97">
        <v>24</v>
      </c>
      <c r="BM76" s="97">
        <v>23</v>
      </c>
      <c r="BN76" s="97">
        <v>26</v>
      </c>
      <c r="BO76" s="124">
        <v>95</v>
      </c>
      <c r="BP76" s="64"/>
      <c r="BQ76" s="122">
        <v>25</v>
      </c>
      <c r="BR76" s="97">
        <v>26</v>
      </c>
      <c r="BS76" s="97">
        <v>26</v>
      </c>
      <c r="BT76" s="97">
        <v>28</v>
      </c>
      <c r="BU76" s="124">
        <v>105</v>
      </c>
      <c r="BV76" s="1"/>
      <c r="BW76" s="122">
        <v>29</v>
      </c>
      <c r="BX76" s="102">
        <v>27</v>
      </c>
      <c r="BY76" s="102">
        <v>27</v>
      </c>
      <c r="BZ76" s="102">
        <f t="shared" ref="BZ76" si="11">CA76-BY76-BX76-BW76</f>
        <v>29</v>
      </c>
      <c r="CA76" s="124">
        <v>112</v>
      </c>
      <c r="CB76" s="1"/>
      <c r="CC76" s="122">
        <v>27</v>
      </c>
      <c r="CD76" s="102">
        <f>CE76-CC76</f>
        <v>24.200000000000003</v>
      </c>
      <c r="CE76" s="125">
        <f>49.2+2</f>
        <v>51.2</v>
      </c>
      <c r="CF76" s="1"/>
    </row>
    <row r="77" spans="1:84" x14ac:dyDescent="0.2">
      <c r="A77" s="29" t="s">
        <v>86</v>
      </c>
      <c r="B77" s="1"/>
      <c r="C77" s="109">
        <v>33</v>
      </c>
      <c r="D77" s="53">
        <v>30</v>
      </c>
      <c r="E77" s="53">
        <v>13</v>
      </c>
      <c r="F77" s="53">
        <v>24</v>
      </c>
      <c r="G77" s="110">
        <v>100</v>
      </c>
      <c r="H77" s="110"/>
      <c r="I77" s="109">
        <v>30</v>
      </c>
      <c r="J77" s="53">
        <v>31</v>
      </c>
      <c r="K77" s="53">
        <v>28</v>
      </c>
      <c r="L77" s="53">
        <v>29</v>
      </c>
      <c r="M77" s="110">
        <v>118</v>
      </c>
      <c r="N77" s="1"/>
      <c r="O77" s="109">
        <v>-11</v>
      </c>
      <c r="P77" s="53">
        <v>-6</v>
      </c>
      <c r="Q77" s="53">
        <v>12</v>
      </c>
      <c r="R77" s="53">
        <v>16</v>
      </c>
      <c r="S77" s="110">
        <v>11</v>
      </c>
      <c r="T77" s="1"/>
      <c r="U77" s="109">
        <v>8</v>
      </c>
      <c r="V77" s="53">
        <v>31</v>
      </c>
      <c r="W77" s="53">
        <v>37</v>
      </c>
      <c r="X77" s="53">
        <v>27</v>
      </c>
      <c r="Y77" s="110">
        <v>103</v>
      </c>
      <c r="Z77" s="107"/>
      <c r="AA77" s="109">
        <v>20</v>
      </c>
      <c r="AB77" s="53">
        <v>46</v>
      </c>
      <c r="AC77" s="53">
        <v>48</v>
      </c>
      <c r="AD77" s="53">
        <v>33</v>
      </c>
      <c r="AE77" s="110">
        <v>147</v>
      </c>
      <c r="AF77" s="1"/>
      <c r="AG77" s="109">
        <v>27</v>
      </c>
      <c r="AH77" s="53">
        <v>43</v>
      </c>
      <c r="AI77" s="53">
        <v>54</v>
      </c>
      <c r="AJ77" s="53">
        <v>72</v>
      </c>
      <c r="AK77" s="110">
        <v>196</v>
      </c>
      <c r="AL77" s="1"/>
      <c r="AM77" s="109">
        <v>9</v>
      </c>
      <c r="AN77" s="53">
        <v>33</v>
      </c>
      <c r="AO77" s="53">
        <v>44</v>
      </c>
      <c r="AP77" s="53">
        <v>42</v>
      </c>
      <c r="AQ77" s="110">
        <v>128</v>
      </c>
      <c r="AR77" s="1"/>
      <c r="AS77" s="109">
        <v>-16</v>
      </c>
      <c r="AT77" s="53">
        <v>15.199999999999989</v>
      </c>
      <c r="AU77" s="53">
        <v>47</v>
      </c>
      <c r="AV77" s="53">
        <v>83</v>
      </c>
      <c r="AW77" s="110">
        <v>129.20000000000005</v>
      </c>
      <c r="AX77" s="1"/>
      <c r="AY77" s="109">
        <v>-16</v>
      </c>
      <c r="AZ77" s="53">
        <v>64</v>
      </c>
      <c r="BA77" s="53">
        <v>65</v>
      </c>
      <c r="BB77" s="53">
        <v>94</v>
      </c>
      <c r="BC77" s="110">
        <v>207</v>
      </c>
      <c r="BD77" s="1"/>
      <c r="BE77" s="109">
        <v>-5</v>
      </c>
      <c r="BF77" s="53">
        <v>70</v>
      </c>
      <c r="BG77" s="53">
        <v>63</v>
      </c>
      <c r="BH77" s="53">
        <v>117</v>
      </c>
      <c r="BI77" s="110">
        <v>245</v>
      </c>
      <c r="BJ77" s="1"/>
      <c r="BK77" s="109">
        <v>8</v>
      </c>
      <c r="BL77" s="53">
        <v>107</v>
      </c>
      <c r="BM77" s="53">
        <v>60</v>
      </c>
      <c r="BN77" s="53">
        <v>156</v>
      </c>
      <c r="BO77" s="110">
        <v>331</v>
      </c>
      <c r="BP77" s="64"/>
      <c r="BQ77" s="109">
        <v>16</v>
      </c>
      <c r="BR77" s="53">
        <v>119</v>
      </c>
      <c r="BS77" s="53">
        <v>158</v>
      </c>
      <c r="BT77" s="53">
        <v>209</v>
      </c>
      <c r="BU77" s="110">
        <v>502</v>
      </c>
      <c r="BV77" s="1"/>
      <c r="BW77" s="109">
        <f>BW74-BW76</f>
        <v>63</v>
      </c>
      <c r="BX77" s="111">
        <f>BX74-BX76</f>
        <v>166</v>
      </c>
      <c r="BY77" s="111">
        <f>BY74-BY76</f>
        <v>141</v>
      </c>
      <c r="BZ77" s="111">
        <f>BZ74-BZ76</f>
        <v>187</v>
      </c>
      <c r="CA77" s="110">
        <f>CA74-CA76</f>
        <v>557</v>
      </c>
      <c r="CB77" s="1"/>
      <c r="CC77" s="109">
        <f>CC74-CC76</f>
        <v>87</v>
      </c>
      <c r="CD77" s="111">
        <f>CD74-CD76</f>
        <v>181.8</v>
      </c>
      <c r="CE77" s="110">
        <f>CE74-CE76</f>
        <v>268.8</v>
      </c>
      <c r="CF77" s="1"/>
    </row>
    <row r="78" spans="1:84" s="37" customFormat="1" x14ac:dyDescent="0.2">
      <c r="A78" s="31" t="s">
        <v>85</v>
      </c>
      <c r="C78" s="35">
        <v>0.33333333333333331</v>
      </c>
      <c r="D78" s="34">
        <v>0.30927835051546393</v>
      </c>
      <c r="E78" s="34">
        <v>0.17567567567567569</v>
      </c>
      <c r="F78" s="34">
        <v>0.21052631578947367</v>
      </c>
      <c r="G78" s="36">
        <v>0.26041666666666669</v>
      </c>
      <c r="I78" s="35">
        <v>0.26315789473684209</v>
      </c>
      <c r="J78" s="34">
        <v>0.25203252032520324</v>
      </c>
      <c r="K78" s="34">
        <v>0.2413793103448276</v>
      </c>
      <c r="L78" s="34">
        <v>0.20567375886524822</v>
      </c>
      <c r="M78" s="36">
        <v>0.23886639676113361</v>
      </c>
      <c r="O78" s="35">
        <v>-0.19298245614035087</v>
      </c>
      <c r="P78" s="34">
        <v>-7.8947368421052627E-2</v>
      </c>
      <c r="Q78" s="34">
        <v>0.13636363636363635</v>
      </c>
      <c r="R78" s="34">
        <v>0.11940298507462686</v>
      </c>
      <c r="S78" s="36">
        <v>3.0985915492957747E-2</v>
      </c>
      <c r="U78" s="35">
        <v>9.7560975609756101E-2</v>
      </c>
      <c r="V78" s="34">
        <v>0.22302158273381295</v>
      </c>
      <c r="W78" s="34">
        <v>0.23417721518987342</v>
      </c>
      <c r="X78" s="34">
        <v>0.19424460431654678</v>
      </c>
      <c r="Y78" s="36">
        <v>0.19884169884169883</v>
      </c>
      <c r="Z78" s="34"/>
      <c r="AA78" s="35">
        <v>0.11627906976744186</v>
      </c>
      <c r="AB78" s="34">
        <v>0.17490494296577946</v>
      </c>
      <c r="AC78" s="34">
        <v>0.18604651162790697</v>
      </c>
      <c r="AD78" s="34">
        <v>0.14163090128755365</v>
      </c>
      <c r="AE78" s="36">
        <v>0.15874730021598271</v>
      </c>
      <c r="AG78" s="35">
        <v>0.12</v>
      </c>
      <c r="AH78" s="34">
        <v>0.15579710144927536</v>
      </c>
      <c r="AI78" s="34">
        <v>0.12442396313364056</v>
      </c>
      <c r="AJ78" s="34">
        <v>0.14723926380368099</v>
      </c>
      <c r="AK78" s="36">
        <v>0.13764044943820225</v>
      </c>
      <c r="AM78" s="35">
        <v>2.4456521739130436E-2</v>
      </c>
      <c r="AN78" s="34">
        <v>6.903765690376569E-2</v>
      </c>
      <c r="AO78" s="34">
        <v>9.3617021276595741E-2</v>
      </c>
      <c r="AP78" s="34">
        <v>8.9743589743589744E-2</v>
      </c>
      <c r="AQ78" s="36">
        <v>7.1748878923766815E-2</v>
      </c>
      <c r="AS78" s="35">
        <v>-4.1131105398457581E-2</v>
      </c>
      <c r="AT78" s="34">
        <v>3.2971800433839453E-2</v>
      </c>
      <c r="AU78" s="34">
        <v>9.5334685598377281E-2</v>
      </c>
      <c r="AV78" s="34">
        <v>0.14236706689536879</v>
      </c>
      <c r="AW78" s="36">
        <v>6.70820353063344E-2</v>
      </c>
      <c r="AY78" s="35">
        <v>-3.9215686274509803E-2</v>
      </c>
      <c r="AZ78" s="34">
        <v>0.10372771474878444</v>
      </c>
      <c r="BA78" s="34">
        <v>0.10188087774294671</v>
      </c>
      <c r="BB78" s="34">
        <v>0.13884785819793205</v>
      </c>
      <c r="BC78" s="36">
        <v>8.8461538461538466E-2</v>
      </c>
      <c r="BE78" s="35">
        <v>-1.0183299389002037E-2</v>
      </c>
      <c r="BF78" s="34">
        <v>0.10294117647058823</v>
      </c>
      <c r="BG78" s="34">
        <v>9.9056603773584911E-2</v>
      </c>
      <c r="BH78" s="34">
        <v>0.15853658536585366</v>
      </c>
      <c r="BI78" s="36">
        <v>9.6267190569744601E-2</v>
      </c>
      <c r="BK78" s="35">
        <v>1.1644832605531296E-2</v>
      </c>
      <c r="BL78" s="34">
        <v>0.10732196589769308</v>
      </c>
      <c r="BM78" s="34">
        <v>7.2202166064981949E-2</v>
      </c>
      <c r="BN78" s="34">
        <v>0.14913957934990441</v>
      </c>
      <c r="BO78" s="36">
        <v>9.2951418140971631E-2</v>
      </c>
      <c r="BP78" s="40"/>
      <c r="BQ78" s="35">
        <v>1.9512195121951219E-2</v>
      </c>
      <c r="BR78" s="34">
        <v>0.11090400745573159</v>
      </c>
      <c r="BS78" s="34">
        <v>0.1420863309352518</v>
      </c>
      <c r="BT78" s="34">
        <v>0.15761689291101055</v>
      </c>
      <c r="BU78" s="36">
        <v>0.11590856615100438</v>
      </c>
      <c r="BW78" s="35">
        <f>BW77/BW70</f>
        <v>6.0635226179018287E-2</v>
      </c>
      <c r="BX78" s="49">
        <f>BX77/BX70</f>
        <v>0.13495934959349593</v>
      </c>
      <c r="BY78" s="49">
        <f>BY77/BY70</f>
        <v>0.12368421052631579</v>
      </c>
      <c r="BZ78" s="49">
        <f>BZ77/BZ70</f>
        <v>0.14340490797546013</v>
      </c>
      <c r="CA78" s="36">
        <f>CA77/CA70</f>
        <v>0.11818374708253766</v>
      </c>
      <c r="CC78" s="35">
        <f>CC77/CC70</f>
        <v>7.6719576719576715E-2</v>
      </c>
      <c r="CD78" s="49">
        <f>CD77/CD70</f>
        <v>0.14382911392405065</v>
      </c>
      <c r="CE78" s="36">
        <f>CE77/CE70</f>
        <v>0.11209341117597998</v>
      </c>
    </row>
    <row r="79" spans="1:84" ht="5.25" customHeight="1" x14ac:dyDescent="0.2">
      <c r="A79" s="29"/>
      <c r="B79" s="107"/>
      <c r="C79" s="126"/>
      <c r="D79" s="107"/>
      <c r="E79" s="107"/>
      <c r="F79" s="107"/>
      <c r="G79" s="127"/>
      <c r="H79" s="1"/>
      <c r="I79" s="126"/>
      <c r="J79" s="107"/>
      <c r="K79" s="107"/>
      <c r="L79" s="107"/>
      <c r="M79" s="127"/>
      <c r="N79" s="1"/>
      <c r="O79" s="126"/>
      <c r="P79" s="107"/>
      <c r="Q79" s="107"/>
      <c r="R79" s="107"/>
      <c r="S79" s="127"/>
      <c r="T79" s="1"/>
      <c r="U79" s="126"/>
      <c r="V79" s="107"/>
      <c r="W79" s="107"/>
      <c r="X79" s="107"/>
      <c r="Y79" s="127"/>
      <c r="Z79" s="1"/>
      <c r="AA79" s="126"/>
      <c r="AB79" s="107"/>
      <c r="AC79" s="107"/>
      <c r="AD79" s="107"/>
      <c r="AE79" s="127"/>
      <c r="AF79" s="1"/>
      <c r="AG79" s="126"/>
      <c r="AH79" s="107"/>
      <c r="AI79" s="107"/>
      <c r="AJ79" s="107"/>
      <c r="AK79" s="127"/>
      <c r="AL79" s="1"/>
      <c r="AM79" s="126"/>
      <c r="AN79" s="107"/>
      <c r="AO79" s="107"/>
      <c r="AP79" s="107"/>
      <c r="AQ79" s="127"/>
      <c r="AR79" s="1"/>
      <c r="AS79" s="126"/>
      <c r="AT79" s="107"/>
      <c r="AU79" s="107"/>
      <c r="AV79" s="107"/>
      <c r="AW79" s="127"/>
      <c r="AX79" s="1"/>
      <c r="AY79" s="126"/>
      <c r="AZ79" s="107"/>
      <c r="BA79" s="107"/>
      <c r="BB79" s="107"/>
      <c r="BC79" s="127"/>
      <c r="BD79" s="1"/>
      <c r="BE79" s="126"/>
      <c r="BF79" s="107"/>
      <c r="BG79" s="107"/>
      <c r="BH79" s="107"/>
      <c r="BI79" s="127"/>
      <c r="BJ79" s="1"/>
      <c r="BK79" s="126"/>
      <c r="BL79" s="107"/>
      <c r="BM79" s="107"/>
      <c r="BN79" s="107"/>
      <c r="BO79" s="127"/>
      <c r="BP79" s="64"/>
      <c r="BQ79" s="126"/>
      <c r="BR79" s="107"/>
      <c r="BS79" s="107"/>
      <c r="BT79" s="107"/>
      <c r="BU79" s="127"/>
      <c r="BV79" s="1"/>
      <c r="BW79" s="126"/>
      <c r="BX79" s="128"/>
      <c r="BY79" s="128"/>
      <c r="BZ79" s="128"/>
      <c r="CA79" s="127"/>
      <c r="CB79" s="1"/>
      <c r="CC79" s="126"/>
      <c r="CD79" s="128"/>
      <c r="CE79" s="127"/>
      <c r="CF79" s="1"/>
    </row>
    <row r="80" spans="1:84" x14ac:dyDescent="0.2">
      <c r="A80" s="30" t="s">
        <v>93</v>
      </c>
      <c r="B80" s="112"/>
      <c r="C80" s="95"/>
      <c r="D80" s="90"/>
      <c r="E80" s="90"/>
      <c r="F80" s="90"/>
      <c r="G80" s="96"/>
      <c r="H80" s="1"/>
      <c r="I80" s="95"/>
      <c r="J80" s="90"/>
      <c r="K80" s="90"/>
      <c r="L80" s="90"/>
      <c r="M80" s="96"/>
      <c r="N80" s="1"/>
      <c r="O80" s="95"/>
      <c r="P80" s="90"/>
      <c r="Q80" s="90"/>
      <c r="R80" s="90"/>
      <c r="S80" s="96"/>
      <c r="T80" s="1"/>
      <c r="U80" s="95"/>
      <c r="V80" s="90"/>
      <c r="W80" s="90"/>
      <c r="X80" s="90"/>
      <c r="Y80" s="96"/>
      <c r="Z80" s="1"/>
      <c r="AA80" s="95"/>
      <c r="AB80" s="90"/>
      <c r="AC80" s="90"/>
      <c r="AD80" s="90"/>
      <c r="AE80" s="96"/>
      <c r="AF80" s="1"/>
      <c r="AG80" s="95"/>
      <c r="AH80" s="90"/>
      <c r="AI80" s="90"/>
      <c r="AJ80" s="90"/>
      <c r="AK80" s="96"/>
      <c r="AL80" s="1"/>
      <c r="AM80" s="95"/>
      <c r="AN80" s="90"/>
      <c r="AO80" s="90"/>
      <c r="AP80" s="90"/>
      <c r="AQ80" s="96"/>
      <c r="AR80" s="1"/>
      <c r="AS80" s="95"/>
      <c r="AT80" s="90"/>
      <c r="AU80" s="90"/>
      <c r="AV80" s="90"/>
      <c r="AW80" s="96"/>
      <c r="AX80" s="1"/>
      <c r="AY80" s="95"/>
      <c r="AZ80" s="90"/>
      <c r="BA80" s="90"/>
      <c r="BB80" s="90"/>
      <c r="BC80" s="96"/>
      <c r="BD80" s="1"/>
      <c r="BE80" s="95"/>
      <c r="BF80" s="90"/>
      <c r="BG80" s="90"/>
      <c r="BH80" s="90"/>
      <c r="BI80" s="96"/>
      <c r="BJ80" s="1"/>
      <c r="BK80" s="95"/>
      <c r="BL80" s="90"/>
      <c r="BM80" s="90"/>
      <c r="BN80" s="90"/>
      <c r="BO80" s="96"/>
      <c r="BP80" s="64"/>
      <c r="BQ80" s="95"/>
      <c r="BR80" s="90"/>
      <c r="BS80" s="90"/>
      <c r="BT80" s="90"/>
      <c r="BU80" s="96"/>
      <c r="BV80" s="1"/>
      <c r="BW80" s="95"/>
      <c r="BX80" s="98"/>
      <c r="BY80" s="98"/>
      <c r="BZ80" s="98"/>
      <c r="CA80" s="96"/>
      <c r="CB80" s="1"/>
      <c r="CC80" s="95"/>
      <c r="CD80" s="98"/>
      <c r="CE80" s="96"/>
      <c r="CF80" s="1"/>
    </row>
    <row r="81" spans="1:84" x14ac:dyDescent="0.2">
      <c r="A81" s="50" t="s">
        <v>84</v>
      </c>
      <c r="B81" s="112"/>
      <c r="C81" s="103">
        <v>0</v>
      </c>
      <c r="D81" s="104">
        <v>0</v>
      </c>
      <c r="E81" s="104">
        <v>0</v>
      </c>
      <c r="F81" s="104">
        <v>0</v>
      </c>
      <c r="G81" s="105">
        <v>0</v>
      </c>
      <c r="H81" s="1"/>
      <c r="I81" s="103">
        <v>0</v>
      </c>
      <c r="J81" s="104">
        <v>0</v>
      </c>
      <c r="K81" s="104">
        <v>0</v>
      </c>
      <c r="L81" s="104">
        <v>0</v>
      </c>
      <c r="M81" s="105">
        <v>0</v>
      </c>
      <c r="N81" s="1"/>
      <c r="O81" s="103">
        <v>0</v>
      </c>
      <c r="P81" s="104">
        <v>0</v>
      </c>
      <c r="Q81" s="104">
        <v>0</v>
      </c>
      <c r="R81" s="104">
        <v>0</v>
      </c>
      <c r="S81" s="105">
        <v>0</v>
      </c>
      <c r="T81" s="1"/>
      <c r="U81" s="103">
        <v>0</v>
      </c>
      <c r="V81" s="104">
        <v>0</v>
      </c>
      <c r="W81" s="104">
        <v>0</v>
      </c>
      <c r="X81" s="104">
        <v>0</v>
      </c>
      <c r="Y81" s="105">
        <v>0</v>
      </c>
      <c r="Z81" s="1"/>
      <c r="AA81" s="103">
        <v>0</v>
      </c>
      <c r="AB81" s="104">
        <v>0</v>
      </c>
      <c r="AC81" s="104">
        <v>0</v>
      </c>
      <c r="AD81" s="104">
        <v>0</v>
      </c>
      <c r="AE81" s="105">
        <v>0</v>
      </c>
      <c r="AF81" s="1"/>
      <c r="AG81" s="103">
        <v>0</v>
      </c>
      <c r="AH81" s="104">
        <v>0</v>
      </c>
      <c r="AI81" s="104">
        <v>0</v>
      </c>
      <c r="AJ81" s="104">
        <v>0</v>
      </c>
      <c r="AK81" s="105">
        <v>0</v>
      </c>
      <c r="AL81" s="1"/>
      <c r="AM81" s="103">
        <v>0</v>
      </c>
      <c r="AN81" s="104">
        <v>0</v>
      </c>
      <c r="AO81" s="104">
        <v>0</v>
      </c>
      <c r="AP81" s="104">
        <v>0</v>
      </c>
      <c r="AQ81" s="105">
        <v>0</v>
      </c>
      <c r="AR81" s="1"/>
      <c r="AS81" s="103">
        <v>0</v>
      </c>
      <c r="AT81" s="104">
        <v>0</v>
      </c>
      <c r="AU81" s="104">
        <v>0</v>
      </c>
      <c r="AV81" s="104">
        <v>0</v>
      </c>
      <c r="AW81" s="105">
        <v>0</v>
      </c>
      <c r="AX81" s="1"/>
      <c r="AY81" s="103">
        <v>0</v>
      </c>
      <c r="AZ81" s="104">
        <v>0</v>
      </c>
      <c r="BA81" s="104">
        <v>0</v>
      </c>
      <c r="BB81" s="104">
        <v>0</v>
      </c>
      <c r="BC81" s="105">
        <v>0</v>
      </c>
      <c r="BD81" s="1"/>
      <c r="BE81" s="103">
        <v>0</v>
      </c>
      <c r="BF81" s="104">
        <v>0</v>
      </c>
      <c r="BG81" s="104">
        <v>0</v>
      </c>
      <c r="BH81" s="104">
        <v>0</v>
      </c>
      <c r="BI81" s="105">
        <v>0</v>
      </c>
      <c r="BJ81" s="1"/>
      <c r="BK81" s="103">
        <v>0</v>
      </c>
      <c r="BL81" s="104">
        <v>0</v>
      </c>
      <c r="BM81" s="104">
        <v>0</v>
      </c>
      <c r="BN81" s="104">
        <v>0</v>
      </c>
      <c r="BO81" s="105">
        <v>0</v>
      </c>
      <c r="BP81" s="64"/>
      <c r="BQ81" s="103">
        <v>0</v>
      </c>
      <c r="BR81" s="104">
        <v>0</v>
      </c>
      <c r="BS81" s="104">
        <v>0</v>
      </c>
      <c r="BT81" s="104">
        <v>0</v>
      </c>
      <c r="BU81" s="105">
        <v>0</v>
      </c>
      <c r="BV81" s="1"/>
      <c r="BW81" s="103">
        <v>0</v>
      </c>
      <c r="BX81" s="106">
        <v>0</v>
      </c>
      <c r="BY81" s="106">
        <v>0</v>
      </c>
      <c r="BZ81" s="106">
        <f>CA81-BY81-BX81-BW81</f>
        <v>0</v>
      </c>
      <c r="CA81" s="105">
        <v>0</v>
      </c>
      <c r="CB81" s="1"/>
      <c r="CC81" s="103">
        <v>0</v>
      </c>
      <c r="CD81" s="106">
        <v>0</v>
      </c>
      <c r="CE81" s="105">
        <v>0</v>
      </c>
      <c r="CF81" s="1"/>
    </row>
    <row r="82" spans="1:84" x14ac:dyDescent="0.2">
      <c r="A82" s="29" t="s">
        <v>61</v>
      </c>
      <c r="B82" s="112"/>
      <c r="C82" s="99" t="s">
        <v>94</v>
      </c>
      <c r="D82" s="97" t="s">
        <v>94</v>
      </c>
      <c r="E82" s="97" t="s">
        <v>94</v>
      </c>
      <c r="F82" s="97" t="s">
        <v>94</v>
      </c>
      <c r="G82" s="100">
        <v>0</v>
      </c>
      <c r="H82" s="1"/>
      <c r="I82" s="99" t="s">
        <v>94</v>
      </c>
      <c r="J82" s="97" t="s">
        <v>94</v>
      </c>
      <c r="K82" s="97" t="s">
        <v>94</v>
      </c>
      <c r="L82" s="97" t="s">
        <v>94</v>
      </c>
      <c r="M82" s="100">
        <v>0</v>
      </c>
      <c r="N82" s="1"/>
      <c r="O82" s="99" t="s">
        <v>94</v>
      </c>
      <c r="P82" s="97" t="s">
        <v>94</v>
      </c>
      <c r="Q82" s="97" t="s">
        <v>94</v>
      </c>
      <c r="R82" s="97" t="s">
        <v>94</v>
      </c>
      <c r="S82" s="100">
        <v>0</v>
      </c>
      <c r="T82" s="1"/>
      <c r="U82" s="99" t="s">
        <v>94</v>
      </c>
      <c r="V82" s="97" t="s">
        <v>94</v>
      </c>
      <c r="W82" s="97" t="s">
        <v>94</v>
      </c>
      <c r="X82" s="97" t="s">
        <v>94</v>
      </c>
      <c r="Y82" s="100">
        <v>0</v>
      </c>
      <c r="Z82" s="1"/>
      <c r="AA82" s="99" t="s">
        <v>94</v>
      </c>
      <c r="AB82" s="97" t="s">
        <v>94</v>
      </c>
      <c r="AC82" s="97" t="s">
        <v>94</v>
      </c>
      <c r="AD82" s="97" t="s">
        <v>94</v>
      </c>
      <c r="AE82" s="100">
        <v>0</v>
      </c>
      <c r="AF82" s="1"/>
      <c r="AG82" s="126" t="s">
        <v>94</v>
      </c>
      <c r="AH82" s="97" t="s">
        <v>94</v>
      </c>
      <c r="AI82" s="97" t="s">
        <v>94</v>
      </c>
      <c r="AJ82" s="97" t="s">
        <v>94</v>
      </c>
      <c r="AK82" s="100">
        <v>0</v>
      </c>
      <c r="AL82" s="1"/>
      <c r="AM82" s="126" t="s">
        <v>94</v>
      </c>
      <c r="AN82" s="97" t="s">
        <v>94</v>
      </c>
      <c r="AO82" s="97" t="s">
        <v>94</v>
      </c>
      <c r="AP82" s="97" t="s">
        <v>94</v>
      </c>
      <c r="AQ82" s="100">
        <v>0</v>
      </c>
      <c r="AR82" s="1"/>
      <c r="AS82" s="126" t="s">
        <v>94</v>
      </c>
      <c r="AT82" s="97" t="s">
        <v>94</v>
      </c>
      <c r="AU82" s="97" t="s">
        <v>94</v>
      </c>
      <c r="AV82" s="97" t="s">
        <v>94</v>
      </c>
      <c r="AW82" s="100">
        <v>0</v>
      </c>
      <c r="AX82" s="1"/>
      <c r="AY82" s="126" t="s">
        <v>94</v>
      </c>
      <c r="AZ82" s="97" t="s">
        <v>94</v>
      </c>
      <c r="BA82" s="97" t="s">
        <v>94</v>
      </c>
      <c r="BB82" s="97" t="s">
        <v>94</v>
      </c>
      <c r="BC82" s="100">
        <v>0</v>
      </c>
      <c r="BD82" s="1"/>
      <c r="BE82" s="126" t="s">
        <v>94</v>
      </c>
      <c r="BF82" s="97" t="s">
        <v>94</v>
      </c>
      <c r="BG82" s="97" t="s">
        <v>94</v>
      </c>
      <c r="BH82" s="97" t="s">
        <v>94</v>
      </c>
      <c r="BI82" s="100">
        <v>0</v>
      </c>
      <c r="BJ82" s="1"/>
      <c r="BK82" s="126" t="s">
        <v>94</v>
      </c>
      <c r="BL82" s="97" t="s">
        <v>94</v>
      </c>
      <c r="BM82" s="97" t="s">
        <v>94</v>
      </c>
      <c r="BN82" s="97" t="s">
        <v>94</v>
      </c>
      <c r="BO82" s="100">
        <v>0</v>
      </c>
      <c r="BP82" s="64"/>
      <c r="BQ82" s="126" t="s">
        <v>94</v>
      </c>
      <c r="BR82" s="107" t="s">
        <v>94</v>
      </c>
      <c r="BS82" s="107" t="s">
        <v>94</v>
      </c>
      <c r="BT82" s="107" t="s">
        <v>94</v>
      </c>
      <c r="BU82" s="100">
        <v>0</v>
      </c>
      <c r="BV82" s="1"/>
      <c r="BW82" s="126" t="s">
        <v>94</v>
      </c>
      <c r="BX82" s="107" t="s">
        <v>94</v>
      </c>
      <c r="BY82" s="107" t="s">
        <v>94</v>
      </c>
      <c r="BZ82" s="107" t="s">
        <v>94</v>
      </c>
      <c r="CA82" s="100">
        <v>0</v>
      </c>
      <c r="CB82" s="1"/>
      <c r="CC82" s="126" t="s">
        <v>94</v>
      </c>
      <c r="CD82" s="128" t="s">
        <v>94</v>
      </c>
      <c r="CE82" s="127" t="s">
        <v>94</v>
      </c>
      <c r="CF82" s="1"/>
    </row>
    <row r="83" spans="1:84" s="37" customFormat="1" x14ac:dyDescent="0.2">
      <c r="A83" s="31" t="s">
        <v>85</v>
      </c>
      <c r="B83" s="34"/>
      <c r="C83" s="35" t="s">
        <v>94</v>
      </c>
      <c r="D83" s="34" t="s">
        <v>94</v>
      </c>
      <c r="E83" s="34" t="s">
        <v>94</v>
      </c>
      <c r="F83" s="34" t="s">
        <v>94</v>
      </c>
      <c r="G83" s="36" t="s">
        <v>94</v>
      </c>
      <c r="I83" s="35" t="s">
        <v>94</v>
      </c>
      <c r="J83" s="34" t="s">
        <v>94</v>
      </c>
      <c r="K83" s="34" t="s">
        <v>94</v>
      </c>
      <c r="L83" s="34" t="s">
        <v>94</v>
      </c>
      <c r="M83" s="36" t="s">
        <v>94</v>
      </c>
      <c r="O83" s="35" t="s">
        <v>94</v>
      </c>
      <c r="P83" s="34" t="s">
        <v>94</v>
      </c>
      <c r="Q83" s="34" t="s">
        <v>94</v>
      </c>
      <c r="R83" s="34" t="s">
        <v>94</v>
      </c>
      <c r="S83" s="36" t="s">
        <v>94</v>
      </c>
      <c r="U83" s="35" t="s">
        <v>94</v>
      </c>
      <c r="V83" s="34" t="s">
        <v>94</v>
      </c>
      <c r="W83" s="34" t="s">
        <v>94</v>
      </c>
      <c r="X83" s="34" t="s">
        <v>94</v>
      </c>
      <c r="Y83" s="36" t="s">
        <v>94</v>
      </c>
      <c r="AA83" s="35" t="s">
        <v>94</v>
      </c>
      <c r="AB83" s="34" t="s">
        <v>94</v>
      </c>
      <c r="AC83" s="34" t="s">
        <v>94</v>
      </c>
      <c r="AD83" s="34" t="s">
        <v>94</v>
      </c>
      <c r="AE83" s="36" t="s">
        <v>94</v>
      </c>
      <c r="AG83" s="35" t="s">
        <v>94</v>
      </c>
      <c r="AH83" s="34" t="s">
        <v>94</v>
      </c>
      <c r="AI83" s="34" t="s">
        <v>94</v>
      </c>
      <c r="AJ83" s="34" t="s">
        <v>94</v>
      </c>
      <c r="AK83" s="36" t="s">
        <v>94</v>
      </c>
      <c r="AM83" s="35" t="s">
        <v>94</v>
      </c>
      <c r="AN83" s="34" t="s">
        <v>94</v>
      </c>
      <c r="AO83" s="34" t="s">
        <v>94</v>
      </c>
      <c r="AP83" s="34" t="s">
        <v>94</v>
      </c>
      <c r="AQ83" s="36" t="s">
        <v>94</v>
      </c>
      <c r="AS83" s="35" t="s">
        <v>94</v>
      </c>
      <c r="AT83" s="34" t="s">
        <v>94</v>
      </c>
      <c r="AU83" s="34" t="s">
        <v>94</v>
      </c>
      <c r="AV83" s="34" t="s">
        <v>94</v>
      </c>
      <c r="AW83" s="36" t="s">
        <v>94</v>
      </c>
      <c r="AY83" s="35" t="s">
        <v>94</v>
      </c>
      <c r="AZ83" s="34" t="s">
        <v>94</v>
      </c>
      <c r="BA83" s="34" t="s">
        <v>94</v>
      </c>
      <c r="BB83" s="34" t="s">
        <v>94</v>
      </c>
      <c r="BC83" s="36" t="s">
        <v>94</v>
      </c>
      <c r="BE83" s="35" t="s">
        <v>94</v>
      </c>
      <c r="BF83" s="34" t="s">
        <v>94</v>
      </c>
      <c r="BG83" s="34" t="s">
        <v>94</v>
      </c>
      <c r="BH83" s="34" t="s">
        <v>94</v>
      </c>
      <c r="BI83" s="36" t="s">
        <v>94</v>
      </c>
      <c r="BK83" s="35" t="s">
        <v>94</v>
      </c>
      <c r="BL83" s="34" t="s">
        <v>94</v>
      </c>
      <c r="BM83" s="34" t="s">
        <v>94</v>
      </c>
      <c r="BN83" s="34" t="s">
        <v>94</v>
      </c>
      <c r="BO83" s="36" t="s">
        <v>94</v>
      </c>
      <c r="BP83" s="40"/>
      <c r="BQ83" s="35" t="s">
        <v>94</v>
      </c>
      <c r="BR83" s="34" t="s">
        <v>94</v>
      </c>
      <c r="BS83" s="34" t="s">
        <v>94</v>
      </c>
      <c r="BT83" s="34" t="s">
        <v>94</v>
      </c>
      <c r="BU83" s="36" t="s">
        <v>94</v>
      </c>
      <c r="BW83" s="35" t="s">
        <v>94</v>
      </c>
      <c r="BX83" s="34" t="s">
        <v>94</v>
      </c>
      <c r="BY83" s="34" t="s">
        <v>94</v>
      </c>
      <c r="BZ83" s="34" t="s">
        <v>94</v>
      </c>
      <c r="CA83" s="36" t="s">
        <v>94</v>
      </c>
      <c r="CC83" s="35" t="s">
        <v>94</v>
      </c>
      <c r="CD83" s="49" t="s">
        <v>94</v>
      </c>
      <c r="CE83" s="36" t="s">
        <v>94</v>
      </c>
    </row>
    <row r="84" spans="1:84" x14ac:dyDescent="0.2">
      <c r="A84" s="29" t="s">
        <v>63</v>
      </c>
      <c r="B84" s="107"/>
      <c r="C84" s="117">
        <v>4</v>
      </c>
      <c r="D84" s="118">
        <v>4</v>
      </c>
      <c r="E84" s="118">
        <v>4</v>
      </c>
      <c r="F84" s="118">
        <v>4</v>
      </c>
      <c r="G84" s="100">
        <v>16</v>
      </c>
      <c r="H84" s="1"/>
      <c r="I84" s="117">
        <v>4</v>
      </c>
      <c r="J84" s="118">
        <v>4</v>
      </c>
      <c r="K84" s="118">
        <v>4</v>
      </c>
      <c r="L84" s="118">
        <v>4</v>
      </c>
      <c r="M84" s="100">
        <v>16</v>
      </c>
      <c r="N84" s="1"/>
      <c r="O84" s="117">
        <v>4</v>
      </c>
      <c r="P84" s="118">
        <v>4</v>
      </c>
      <c r="Q84" s="118">
        <v>4</v>
      </c>
      <c r="R84" s="118">
        <v>4</v>
      </c>
      <c r="S84" s="100">
        <v>16</v>
      </c>
      <c r="T84" s="1"/>
      <c r="U84" s="117">
        <v>4</v>
      </c>
      <c r="V84" s="118">
        <v>4</v>
      </c>
      <c r="W84" s="118">
        <v>4</v>
      </c>
      <c r="X84" s="118">
        <v>4</v>
      </c>
      <c r="Y84" s="100">
        <v>16</v>
      </c>
      <c r="Z84" s="1"/>
      <c r="AA84" s="117">
        <v>4</v>
      </c>
      <c r="AB84" s="118">
        <v>4</v>
      </c>
      <c r="AC84" s="118">
        <v>4</v>
      </c>
      <c r="AD84" s="118">
        <v>4</v>
      </c>
      <c r="AE84" s="100">
        <v>16</v>
      </c>
      <c r="AF84" s="1"/>
      <c r="AG84" s="117">
        <v>5</v>
      </c>
      <c r="AH84" s="118">
        <v>5</v>
      </c>
      <c r="AI84" s="118">
        <v>5</v>
      </c>
      <c r="AJ84" s="118">
        <v>5</v>
      </c>
      <c r="AK84" s="100">
        <v>20</v>
      </c>
      <c r="AL84" s="1"/>
      <c r="AM84" s="117">
        <v>6</v>
      </c>
      <c r="AN84" s="118">
        <v>6</v>
      </c>
      <c r="AO84" s="118">
        <v>6</v>
      </c>
      <c r="AP84" s="118">
        <v>6</v>
      </c>
      <c r="AQ84" s="100">
        <v>24</v>
      </c>
      <c r="AR84" s="1"/>
      <c r="AS84" s="117">
        <v>7</v>
      </c>
      <c r="AT84" s="118">
        <v>7</v>
      </c>
      <c r="AU84" s="118">
        <v>7</v>
      </c>
      <c r="AV84" s="118">
        <v>7</v>
      </c>
      <c r="AW84" s="100">
        <v>28</v>
      </c>
      <c r="AX84" s="1"/>
      <c r="AY84" s="117">
        <v>8</v>
      </c>
      <c r="AZ84" s="118">
        <v>8</v>
      </c>
      <c r="BA84" s="97">
        <v>10</v>
      </c>
      <c r="BB84" s="97">
        <v>10</v>
      </c>
      <c r="BC84" s="100">
        <v>36</v>
      </c>
      <c r="BD84" s="1"/>
      <c r="BE84" s="117">
        <v>10</v>
      </c>
      <c r="BF84" s="118">
        <v>10</v>
      </c>
      <c r="BG84" s="97">
        <v>16</v>
      </c>
      <c r="BH84" s="97">
        <v>16</v>
      </c>
      <c r="BI84" s="100">
        <v>52</v>
      </c>
      <c r="BJ84" s="1"/>
      <c r="BK84" s="117">
        <v>16</v>
      </c>
      <c r="BL84" s="118">
        <v>16</v>
      </c>
      <c r="BM84" s="97">
        <v>16</v>
      </c>
      <c r="BN84" s="97">
        <v>16</v>
      </c>
      <c r="BO84" s="120">
        <v>64</v>
      </c>
      <c r="BP84" s="64"/>
      <c r="BQ84" s="117">
        <v>20</v>
      </c>
      <c r="BR84" s="97">
        <v>20</v>
      </c>
      <c r="BS84" s="97">
        <v>20</v>
      </c>
      <c r="BT84" s="97">
        <v>20</v>
      </c>
      <c r="BU84" s="120">
        <v>80</v>
      </c>
      <c r="BV84" s="1"/>
      <c r="BW84" s="117">
        <v>24</v>
      </c>
      <c r="BX84" s="121">
        <v>24</v>
      </c>
      <c r="BY84" s="102">
        <v>24</v>
      </c>
      <c r="BZ84" s="102">
        <f>CA84-BY84-BX84-BW84</f>
        <v>24</v>
      </c>
      <c r="CA84" s="120">
        <f>68+28</f>
        <v>96</v>
      </c>
      <c r="CB84" s="1"/>
      <c r="CC84" s="117">
        <v>37</v>
      </c>
      <c r="CD84" s="102">
        <f>CE84-CC84</f>
        <v>36</v>
      </c>
      <c r="CE84" s="120">
        <v>73</v>
      </c>
      <c r="CF84" s="1"/>
    </row>
    <row r="85" spans="1:84" x14ac:dyDescent="0.2">
      <c r="A85" s="50" t="s">
        <v>64</v>
      </c>
      <c r="B85" s="90"/>
      <c r="C85" s="103">
        <v>-4</v>
      </c>
      <c r="D85" s="104">
        <v>-4</v>
      </c>
      <c r="E85" s="104">
        <v>-4</v>
      </c>
      <c r="F85" s="104">
        <v>-4</v>
      </c>
      <c r="G85" s="105">
        <v>-16</v>
      </c>
      <c r="H85" s="1"/>
      <c r="I85" s="103">
        <v>-4</v>
      </c>
      <c r="J85" s="104">
        <v>-4</v>
      </c>
      <c r="K85" s="104">
        <v>-4</v>
      </c>
      <c r="L85" s="104">
        <v>-4</v>
      </c>
      <c r="M85" s="105">
        <v>-16</v>
      </c>
      <c r="N85" s="1"/>
      <c r="O85" s="103">
        <v>-4</v>
      </c>
      <c r="P85" s="104">
        <v>-4</v>
      </c>
      <c r="Q85" s="104">
        <v>-4</v>
      </c>
      <c r="R85" s="104">
        <v>-4</v>
      </c>
      <c r="S85" s="105">
        <v>-16</v>
      </c>
      <c r="T85" s="1"/>
      <c r="U85" s="103">
        <v>-4</v>
      </c>
      <c r="V85" s="104">
        <v>-4</v>
      </c>
      <c r="W85" s="104">
        <v>-4</v>
      </c>
      <c r="X85" s="104">
        <v>-4</v>
      </c>
      <c r="Y85" s="105">
        <v>-16</v>
      </c>
      <c r="Z85" s="1"/>
      <c r="AA85" s="103">
        <v>-4</v>
      </c>
      <c r="AB85" s="104">
        <v>-4</v>
      </c>
      <c r="AC85" s="104">
        <v>-4</v>
      </c>
      <c r="AD85" s="104">
        <v>-4</v>
      </c>
      <c r="AE85" s="105">
        <v>-16</v>
      </c>
      <c r="AF85" s="1"/>
      <c r="AG85" s="103">
        <v>-5</v>
      </c>
      <c r="AH85" s="104">
        <v>-5</v>
      </c>
      <c r="AI85" s="104">
        <v>-5</v>
      </c>
      <c r="AJ85" s="104">
        <v>-5</v>
      </c>
      <c r="AK85" s="105">
        <v>-20</v>
      </c>
      <c r="AL85" s="1"/>
      <c r="AM85" s="103">
        <v>-6</v>
      </c>
      <c r="AN85" s="104">
        <v>-6</v>
      </c>
      <c r="AO85" s="104">
        <v>-6</v>
      </c>
      <c r="AP85" s="104">
        <v>-6</v>
      </c>
      <c r="AQ85" s="105">
        <v>-24</v>
      </c>
      <c r="AR85" s="97"/>
      <c r="AS85" s="103">
        <v>-7</v>
      </c>
      <c r="AT85" s="104">
        <v>-7</v>
      </c>
      <c r="AU85" s="104">
        <v>-7</v>
      </c>
      <c r="AV85" s="104">
        <v>-7</v>
      </c>
      <c r="AW85" s="105">
        <v>-28</v>
      </c>
      <c r="AX85" s="97"/>
      <c r="AY85" s="103">
        <v>-8</v>
      </c>
      <c r="AZ85" s="104">
        <v>-8</v>
      </c>
      <c r="BA85" s="104">
        <v>-10</v>
      </c>
      <c r="BB85" s="104">
        <v>-10</v>
      </c>
      <c r="BC85" s="105">
        <v>-36</v>
      </c>
      <c r="BD85" s="97"/>
      <c r="BE85" s="103">
        <v>-10</v>
      </c>
      <c r="BF85" s="104">
        <v>-10</v>
      </c>
      <c r="BG85" s="104">
        <v>-16</v>
      </c>
      <c r="BH85" s="104">
        <v>-16</v>
      </c>
      <c r="BI85" s="105">
        <v>-52</v>
      </c>
      <c r="BJ85" s="97"/>
      <c r="BK85" s="103">
        <v>-16</v>
      </c>
      <c r="BL85" s="104">
        <v>-16</v>
      </c>
      <c r="BM85" s="104">
        <v>-16</v>
      </c>
      <c r="BN85" s="104">
        <v>-16</v>
      </c>
      <c r="BO85" s="105">
        <v>-64</v>
      </c>
      <c r="BP85" s="64"/>
      <c r="BQ85" s="103">
        <v>-20</v>
      </c>
      <c r="BR85" s="104">
        <v>-20</v>
      </c>
      <c r="BS85" s="104">
        <v>-20</v>
      </c>
      <c r="BT85" s="104">
        <v>-20</v>
      </c>
      <c r="BU85" s="105">
        <v>-80</v>
      </c>
      <c r="BV85" s="1"/>
      <c r="BW85" s="103">
        <f>-BW84</f>
        <v>-24</v>
      </c>
      <c r="BX85" s="106">
        <f>-BX84</f>
        <v>-24</v>
      </c>
      <c r="BY85" s="106">
        <f>-BY84</f>
        <v>-24</v>
      </c>
      <c r="BZ85" s="106">
        <f>-BZ84</f>
        <v>-24</v>
      </c>
      <c r="CA85" s="105">
        <f>-CA84</f>
        <v>-96</v>
      </c>
      <c r="CB85" s="1"/>
      <c r="CC85" s="103">
        <f>-CC84</f>
        <v>-37</v>
      </c>
      <c r="CD85" s="106">
        <f>-CD84</f>
        <v>-36</v>
      </c>
      <c r="CE85" s="105">
        <f>-CE84</f>
        <v>-73</v>
      </c>
      <c r="CF85" s="1"/>
    </row>
    <row r="86" spans="1:84" s="37" customFormat="1" ht="12" thickBot="1" x14ac:dyDescent="0.25">
      <c r="A86" s="42" t="s">
        <v>85</v>
      </c>
      <c r="B86" s="34"/>
      <c r="C86" s="43" t="s">
        <v>94</v>
      </c>
      <c r="D86" s="44" t="s">
        <v>94</v>
      </c>
      <c r="E86" s="44" t="s">
        <v>94</v>
      </c>
      <c r="F86" s="44" t="s">
        <v>94</v>
      </c>
      <c r="G86" s="45" t="s">
        <v>94</v>
      </c>
      <c r="I86" s="43" t="s">
        <v>94</v>
      </c>
      <c r="J86" s="44" t="s">
        <v>94</v>
      </c>
      <c r="K86" s="44" t="s">
        <v>94</v>
      </c>
      <c r="L86" s="44" t="s">
        <v>94</v>
      </c>
      <c r="M86" s="45" t="s">
        <v>94</v>
      </c>
      <c r="O86" s="43" t="s">
        <v>94</v>
      </c>
      <c r="P86" s="44" t="s">
        <v>94</v>
      </c>
      <c r="Q86" s="44" t="s">
        <v>94</v>
      </c>
      <c r="R86" s="44" t="s">
        <v>94</v>
      </c>
      <c r="S86" s="45" t="s">
        <v>94</v>
      </c>
      <c r="U86" s="43" t="s">
        <v>94</v>
      </c>
      <c r="V86" s="44" t="s">
        <v>94</v>
      </c>
      <c r="W86" s="44" t="s">
        <v>94</v>
      </c>
      <c r="X86" s="44" t="s">
        <v>94</v>
      </c>
      <c r="Y86" s="45" t="s">
        <v>94</v>
      </c>
      <c r="AA86" s="43" t="s">
        <v>94</v>
      </c>
      <c r="AB86" s="44" t="s">
        <v>94</v>
      </c>
      <c r="AC86" s="44" t="s">
        <v>94</v>
      </c>
      <c r="AD86" s="44" t="s">
        <v>94</v>
      </c>
      <c r="AE86" s="45" t="s">
        <v>94</v>
      </c>
      <c r="AG86" s="43" t="s">
        <v>94</v>
      </c>
      <c r="AH86" s="44" t="s">
        <v>94</v>
      </c>
      <c r="AI86" s="44" t="s">
        <v>94</v>
      </c>
      <c r="AJ86" s="44" t="s">
        <v>94</v>
      </c>
      <c r="AK86" s="45" t="s">
        <v>94</v>
      </c>
      <c r="AM86" s="43" t="s">
        <v>94</v>
      </c>
      <c r="AN86" s="44" t="s">
        <v>94</v>
      </c>
      <c r="AO86" s="44" t="s">
        <v>94</v>
      </c>
      <c r="AP86" s="44" t="s">
        <v>94</v>
      </c>
      <c r="AQ86" s="45" t="s">
        <v>94</v>
      </c>
      <c r="AS86" s="43" t="s">
        <v>94</v>
      </c>
      <c r="AT86" s="44" t="s">
        <v>94</v>
      </c>
      <c r="AU86" s="44" t="s">
        <v>94</v>
      </c>
      <c r="AV86" s="44" t="s">
        <v>94</v>
      </c>
      <c r="AW86" s="45" t="s">
        <v>94</v>
      </c>
      <c r="AY86" s="43" t="s">
        <v>94</v>
      </c>
      <c r="AZ86" s="44" t="s">
        <v>94</v>
      </c>
      <c r="BA86" s="44" t="s">
        <v>94</v>
      </c>
      <c r="BB86" s="44"/>
      <c r="BC86" s="45" t="s">
        <v>94</v>
      </c>
      <c r="BE86" s="43" t="s">
        <v>94</v>
      </c>
      <c r="BF86" s="44" t="s">
        <v>94</v>
      </c>
      <c r="BG86" s="44" t="s">
        <v>94</v>
      </c>
      <c r="BH86" s="44" t="s">
        <v>94</v>
      </c>
      <c r="BI86" s="45" t="s">
        <v>94</v>
      </c>
      <c r="BK86" s="43" t="s">
        <v>94</v>
      </c>
      <c r="BL86" s="44" t="s">
        <v>94</v>
      </c>
      <c r="BM86" s="44" t="s">
        <v>94</v>
      </c>
      <c r="BN86" s="44" t="s">
        <v>94</v>
      </c>
      <c r="BO86" s="45" t="s">
        <v>94</v>
      </c>
      <c r="BP86" s="40"/>
      <c r="BQ86" s="43" t="s">
        <v>94</v>
      </c>
      <c r="BR86" s="44" t="s">
        <v>94</v>
      </c>
      <c r="BS86" s="44" t="s">
        <v>94</v>
      </c>
      <c r="BT86" s="44" t="s">
        <v>94</v>
      </c>
      <c r="BU86" s="45" t="s">
        <v>94</v>
      </c>
      <c r="BW86" s="43" t="s">
        <v>94</v>
      </c>
      <c r="BX86" s="44" t="s">
        <v>94</v>
      </c>
      <c r="BY86" s="44" t="s">
        <v>94</v>
      </c>
      <c r="BZ86" s="44" t="s">
        <v>94</v>
      </c>
      <c r="CA86" s="45" t="s">
        <v>94</v>
      </c>
      <c r="CC86" s="43" t="s">
        <v>94</v>
      </c>
      <c r="CD86" s="44" t="s">
        <v>94</v>
      </c>
      <c r="CE86" s="45" t="s">
        <v>94</v>
      </c>
    </row>
    <row r="87" spans="1:84" ht="5.25" customHeight="1" x14ac:dyDescent="0.2">
      <c r="A87" s="1"/>
      <c r="B87" s="107"/>
      <c r="C87" s="107"/>
      <c r="D87" s="107"/>
      <c r="E87" s="107"/>
      <c r="F87" s="107"/>
      <c r="G87" s="107"/>
      <c r="H87" s="1"/>
      <c r="I87" s="107"/>
      <c r="J87" s="107"/>
      <c r="K87" s="107"/>
      <c r="L87" s="107"/>
      <c r="M87" s="107"/>
      <c r="N87" s="1"/>
      <c r="O87" s="107"/>
      <c r="P87" s="107"/>
      <c r="Q87" s="107"/>
      <c r="R87" s="107"/>
      <c r="S87" s="107"/>
      <c r="T87" s="1"/>
      <c r="U87" s="107"/>
      <c r="V87" s="107"/>
      <c r="W87" s="107"/>
      <c r="X87" s="107"/>
      <c r="Y87" s="107"/>
      <c r="Z87" s="1"/>
      <c r="AA87" s="107"/>
      <c r="AB87" s="107"/>
      <c r="AC87" s="107"/>
      <c r="AD87" s="107"/>
      <c r="AE87" s="107"/>
      <c r="AF87" s="1"/>
      <c r="AG87" s="107"/>
      <c r="AH87" s="107"/>
      <c r="AI87" s="107"/>
      <c r="AJ87" s="107"/>
      <c r="AK87" s="107"/>
      <c r="AL87" s="1"/>
      <c r="AM87" s="107"/>
      <c r="AN87" s="107"/>
      <c r="AO87" s="107"/>
      <c r="AP87" s="107"/>
      <c r="AQ87" s="107"/>
      <c r="AR87" s="1"/>
      <c r="AS87" s="107"/>
      <c r="AT87" s="107"/>
      <c r="AU87" s="107"/>
      <c r="AV87" s="107"/>
      <c r="AW87" s="107"/>
      <c r="AX87" s="1"/>
      <c r="AY87" s="107"/>
      <c r="AZ87" s="107"/>
      <c r="BA87" s="107"/>
      <c r="BB87" s="107"/>
      <c r="BC87" s="107"/>
      <c r="BD87" s="1"/>
      <c r="BE87" s="107"/>
      <c r="BF87" s="107"/>
      <c r="BG87" s="107"/>
      <c r="BH87" s="107"/>
      <c r="BI87" s="107"/>
      <c r="BJ87" s="1"/>
      <c r="BK87" s="107"/>
      <c r="BL87" s="107"/>
      <c r="BM87" s="107"/>
      <c r="BN87" s="107"/>
      <c r="BO87" s="107"/>
      <c r="BP87" s="64"/>
      <c r="BQ87" s="107"/>
      <c r="BR87" s="107"/>
      <c r="BS87" s="107"/>
      <c r="BT87" s="107"/>
      <c r="BU87" s="107"/>
      <c r="BV87" s="1"/>
      <c r="BW87" s="107"/>
      <c r="BX87" s="107"/>
      <c r="BY87" s="107"/>
      <c r="BZ87" s="107"/>
      <c r="CA87" s="107"/>
      <c r="CB87" s="1"/>
      <c r="CC87" s="107"/>
      <c r="CD87" s="107"/>
      <c r="CE87" s="107"/>
      <c r="CF87" s="1"/>
    </row>
    <row r="88" spans="1:84" x14ac:dyDescent="0.2">
      <c r="A88" s="129" t="s">
        <v>95</v>
      </c>
      <c r="B88" s="63"/>
      <c r="C88" s="145" t="s">
        <v>96</v>
      </c>
      <c r="D88" s="146"/>
      <c r="E88" s="146"/>
      <c r="F88" s="146"/>
      <c r="G88" s="130" t="s">
        <v>97</v>
      </c>
      <c r="H88" s="63"/>
      <c r="I88" s="145" t="s">
        <v>96</v>
      </c>
      <c r="J88" s="146"/>
      <c r="K88" s="146"/>
      <c r="L88" s="146"/>
      <c r="M88" s="130" t="s">
        <v>97</v>
      </c>
      <c r="N88" s="1"/>
      <c r="O88" s="52" t="s">
        <v>98</v>
      </c>
      <c r="P88" s="131"/>
      <c r="Q88" s="131"/>
      <c r="R88" s="131"/>
      <c r="S88" s="130" t="s">
        <v>97</v>
      </c>
      <c r="T88" s="1"/>
      <c r="U88" s="52" t="s">
        <v>98</v>
      </c>
      <c r="V88" s="62"/>
      <c r="W88" s="62"/>
      <c r="X88" s="62"/>
      <c r="Y88" s="130" t="s">
        <v>97</v>
      </c>
      <c r="Z88" s="1"/>
      <c r="AA88" s="52" t="s">
        <v>98</v>
      </c>
      <c r="AB88" s="62"/>
      <c r="AC88" s="62"/>
      <c r="AD88" s="62"/>
      <c r="AE88" s="130" t="s">
        <v>97</v>
      </c>
      <c r="AF88" s="1"/>
      <c r="AG88" s="52" t="s">
        <v>98</v>
      </c>
      <c r="AH88" s="62"/>
      <c r="AI88" s="62"/>
      <c r="AJ88" s="62"/>
      <c r="AK88" s="130" t="s">
        <v>97</v>
      </c>
      <c r="AL88" s="1"/>
      <c r="AM88" s="52" t="s">
        <v>98</v>
      </c>
      <c r="AN88" s="62"/>
      <c r="AO88" s="62"/>
      <c r="AP88" s="62"/>
      <c r="AQ88" s="130" t="s">
        <v>97</v>
      </c>
      <c r="AR88" s="1"/>
      <c r="AS88" s="52" t="s">
        <v>98</v>
      </c>
      <c r="AT88" s="62"/>
      <c r="AU88" s="62"/>
      <c r="AV88" s="62"/>
      <c r="AW88" s="130" t="s">
        <v>97</v>
      </c>
      <c r="AX88" s="1"/>
      <c r="AY88" s="52" t="s">
        <v>98</v>
      </c>
      <c r="AZ88" s="62"/>
      <c r="BA88" s="62"/>
      <c r="BB88" s="62"/>
      <c r="BC88" s="130" t="s">
        <v>97</v>
      </c>
      <c r="BD88" s="1"/>
      <c r="BE88" s="52" t="s">
        <v>98</v>
      </c>
      <c r="BF88" s="62"/>
      <c r="BG88" s="62"/>
      <c r="BH88" s="62"/>
      <c r="BI88" s="132" t="s">
        <v>97</v>
      </c>
      <c r="BJ88" s="1"/>
      <c r="BK88" s="52" t="s">
        <v>98</v>
      </c>
      <c r="BL88" s="62"/>
      <c r="BM88" s="62"/>
      <c r="BN88" s="62"/>
      <c r="BO88" s="132" t="s">
        <v>97</v>
      </c>
      <c r="BP88" s="64"/>
      <c r="BQ88" s="58" t="s">
        <v>98</v>
      </c>
      <c r="BR88" s="62"/>
      <c r="BS88" s="62"/>
      <c r="BT88" s="62"/>
      <c r="BU88" s="132" t="s">
        <v>97</v>
      </c>
      <c r="BV88" s="1"/>
      <c r="BW88" s="58" t="s">
        <v>98</v>
      </c>
      <c r="BX88" s="62"/>
      <c r="BY88" s="62"/>
      <c r="BZ88" s="62"/>
      <c r="CA88" s="132" t="s">
        <v>97</v>
      </c>
      <c r="CB88" s="1"/>
      <c r="CC88" s="58" t="s">
        <v>98</v>
      </c>
      <c r="CD88" s="58"/>
      <c r="CE88" s="58" t="s">
        <v>97</v>
      </c>
      <c r="CF88" s="1"/>
    </row>
    <row r="89" spans="1:84" x14ac:dyDescent="0.2">
      <c r="A89" s="133" t="s">
        <v>99</v>
      </c>
      <c r="B89" s="134"/>
      <c r="C89" s="135">
        <v>8.1665333333333336</v>
      </c>
      <c r="D89" s="134">
        <v>8.1060507771809895</v>
      </c>
      <c r="E89" s="134">
        <v>7.9140484938351365</v>
      </c>
      <c r="F89" s="134">
        <v>7.8870697139046397</v>
      </c>
      <c r="G89" s="136">
        <v>8.0184255795635249</v>
      </c>
      <c r="H89" s="134"/>
      <c r="I89" s="135">
        <v>7.9558253783574182</v>
      </c>
      <c r="J89" s="134">
        <v>7.9401454137689278</v>
      </c>
      <c r="K89" s="134">
        <v>8.0592052068679809</v>
      </c>
      <c r="L89" s="134">
        <v>8.9353608465498766</v>
      </c>
      <c r="M89" s="136">
        <v>8.2226342113860511</v>
      </c>
      <c r="N89" s="134"/>
      <c r="O89" s="137">
        <v>8.9463333333333335</v>
      </c>
      <c r="P89" s="138">
        <v>8.8413000000000004</v>
      </c>
      <c r="Q89" s="134">
        <v>8.7353000000000005</v>
      </c>
      <c r="R89" s="134">
        <v>8.3948999999999998</v>
      </c>
      <c r="S89" s="136">
        <v>8.7294583333333335</v>
      </c>
      <c r="T89" s="1"/>
      <c r="U89" s="137">
        <v>8.1052</v>
      </c>
      <c r="V89" s="138">
        <v>7.91</v>
      </c>
      <c r="W89" s="138">
        <v>7.96</v>
      </c>
      <c r="X89" s="139">
        <v>8.0500000000000007</v>
      </c>
      <c r="Y89" s="136">
        <v>8.0062999999999995</v>
      </c>
      <c r="Z89" s="1"/>
      <c r="AA89" s="137">
        <v>7.82</v>
      </c>
      <c r="AB89" s="138">
        <v>7.82</v>
      </c>
      <c r="AC89" s="138">
        <v>7.77</v>
      </c>
      <c r="AD89" s="139">
        <v>7.76</v>
      </c>
      <c r="AE89" s="136">
        <v>7.7925000000000004</v>
      </c>
      <c r="AF89" s="1"/>
      <c r="AG89" s="137">
        <v>7.59</v>
      </c>
      <c r="AH89" s="138">
        <v>7.56</v>
      </c>
      <c r="AI89" s="138">
        <v>7.39</v>
      </c>
      <c r="AJ89" s="139">
        <v>7.36</v>
      </c>
      <c r="AK89" s="136">
        <v>7.4749999999999996</v>
      </c>
      <c r="AL89" s="1"/>
      <c r="AM89" s="137">
        <v>7.43</v>
      </c>
      <c r="AN89" s="138">
        <v>7.62</v>
      </c>
      <c r="AO89" s="138">
        <v>7.93</v>
      </c>
      <c r="AP89" s="138">
        <v>8.24</v>
      </c>
      <c r="AQ89" s="136">
        <v>7.8049999999999997</v>
      </c>
      <c r="AR89" s="1"/>
      <c r="AS89" s="137">
        <v>8.35</v>
      </c>
      <c r="AT89" s="138">
        <v>8.2074999999999996</v>
      </c>
      <c r="AU89" s="138">
        <v>8.27</v>
      </c>
      <c r="AV89" s="138">
        <v>8.59</v>
      </c>
      <c r="AW89" s="136">
        <v>8.3543749999999992</v>
      </c>
      <c r="AX89" s="1"/>
      <c r="AY89" s="137">
        <v>8.73</v>
      </c>
      <c r="AZ89" s="138">
        <v>8.5500000000000007</v>
      </c>
      <c r="BA89" s="138">
        <v>9.14</v>
      </c>
      <c r="BB89" s="138">
        <v>9.34</v>
      </c>
      <c r="BC89" s="136">
        <v>8.9400000000000013</v>
      </c>
      <c r="BD89" s="1"/>
      <c r="BE89" s="137">
        <v>9.5299999999999994</v>
      </c>
      <c r="BF89" s="138">
        <v>9.32</v>
      </c>
      <c r="BG89" s="138">
        <v>9.2899999999999991</v>
      </c>
      <c r="BH89" s="139">
        <v>9.0356000000000005</v>
      </c>
      <c r="BI89" s="139">
        <v>9.2939000000000007</v>
      </c>
      <c r="BJ89" s="1"/>
      <c r="BK89" s="137">
        <v>8.98</v>
      </c>
      <c r="BL89" s="138">
        <v>9.3699999999999992</v>
      </c>
      <c r="BM89" s="138">
        <v>9.3488000000000007</v>
      </c>
      <c r="BN89" s="139">
        <v>9.6199999999999992</v>
      </c>
      <c r="BO89" s="139">
        <v>9.3297000000000008</v>
      </c>
      <c r="BP89" s="64"/>
      <c r="BQ89" s="137">
        <v>9.6300000000000008</v>
      </c>
      <c r="BR89" s="138">
        <v>9.5500000000000007</v>
      </c>
      <c r="BS89" s="138">
        <v>9.58</v>
      </c>
      <c r="BT89" s="139">
        <v>9.6300000000000008</v>
      </c>
      <c r="BU89" s="136">
        <v>9.6</v>
      </c>
      <c r="BV89" s="1"/>
      <c r="BW89" s="137">
        <v>9.74</v>
      </c>
      <c r="BX89" s="138">
        <v>9.7200000000000006</v>
      </c>
      <c r="BY89" s="138">
        <v>9.85</v>
      </c>
      <c r="BZ89" s="139">
        <v>10.09</v>
      </c>
      <c r="CA89" s="136">
        <f>AVERAGE(BW89:BZ89)</f>
        <v>9.8500000000000014</v>
      </c>
      <c r="CB89" s="1"/>
      <c r="CC89" s="137">
        <v>10.46</v>
      </c>
      <c r="CD89" s="139">
        <v>11.02</v>
      </c>
      <c r="CE89" s="136">
        <v>10.74</v>
      </c>
      <c r="CF89" s="1"/>
    </row>
    <row r="90" spans="1:84" x14ac:dyDescent="0.2">
      <c r="A90" s="140" t="s">
        <v>100</v>
      </c>
      <c r="B90" s="134"/>
      <c r="C90" s="141">
        <v>6.2326666666666668</v>
      </c>
      <c r="D90" s="142">
        <v>6.0111888876415422</v>
      </c>
      <c r="E90" s="142">
        <v>5.7593878847494109</v>
      </c>
      <c r="F90" s="142">
        <v>5.4405668540684857</v>
      </c>
      <c r="G90" s="143">
        <v>5.8609525732815264</v>
      </c>
      <c r="H90" s="134"/>
      <c r="I90" s="141">
        <v>5.3077412660992342</v>
      </c>
      <c r="J90" s="142">
        <v>5.0831492030775411</v>
      </c>
      <c r="K90" s="142">
        <v>5.3690652283216735</v>
      </c>
      <c r="L90" s="142">
        <v>6.796072291133715</v>
      </c>
      <c r="M90" s="143">
        <v>5.6390069971580408</v>
      </c>
      <c r="N90" s="134"/>
      <c r="O90" s="141">
        <v>6.8715000000000002</v>
      </c>
      <c r="P90" s="142">
        <v>6.4992000000000001</v>
      </c>
      <c r="Q90" s="142">
        <v>6.1093000000000002</v>
      </c>
      <c r="R90" s="142">
        <v>5.6792999999999996</v>
      </c>
      <c r="S90" s="143">
        <v>6.2898250000000004</v>
      </c>
      <c r="T90" s="1"/>
      <c r="U90" s="141">
        <v>5.8583999999999996</v>
      </c>
      <c r="V90" s="142">
        <v>6.22</v>
      </c>
      <c r="W90" s="142">
        <v>6.17</v>
      </c>
      <c r="X90" s="144">
        <v>5.93</v>
      </c>
      <c r="Y90" s="143">
        <v>6.0445999999999991</v>
      </c>
      <c r="Z90" s="1"/>
      <c r="AA90" s="141">
        <v>5.73</v>
      </c>
      <c r="AB90" s="142">
        <v>5.44</v>
      </c>
      <c r="AC90" s="142">
        <v>5.5</v>
      </c>
      <c r="AD90" s="144">
        <v>5.76</v>
      </c>
      <c r="AE90" s="143">
        <v>5.6074999999999999</v>
      </c>
      <c r="AF90" s="1"/>
      <c r="AG90" s="141">
        <v>5.79</v>
      </c>
      <c r="AH90" s="142">
        <v>5.89</v>
      </c>
      <c r="AI90" s="142">
        <v>5.91</v>
      </c>
      <c r="AJ90" s="144">
        <v>5.68</v>
      </c>
      <c r="AK90" s="143">
        <v>5.8174999999999999</v>
      </c>
      <c r="AL90" s="1"/>
      <c r="AM90" s="141">
        <v>5.63</v>
      </c>
      <c r="AN90" s="142">
        <v>5.83</v>
      </c>
      <c r="AO90" s="142">
        <v>5.99</v>
      </c>
      <c r="AP90" s="142">
        <v>6.06</v>
      </c>
      <c r="AQ90" s="143">
        <v>5.8775000000000004</v>
      </c>
      <c r="AR90" s="1"/>
      <c r="AS90" s="141">
        <v>6.09</v>
      </c>
      <c r="AT90" s="142">
        <v>5.9854000000000003</v>
      </c>
      <c r="AU90" s="142">
        <v>6.24</v>
      </c>
      <c r="AV90" s="142">
        <v>6.88</v>
      </c>
      <c r="AW90" s="143">
        <v>6.2988499999999998</v>
      </c>
      <c r="AX90" s="1"/>
      <c r="AY90" s="141">
        <v>7.75</v>
      </c>
      <c r="AZ90" s="142">
        <v>7.75</v>
      </c>
      <c r="BA90" s="142">
        <v>8.2200000000000006</v>
      </c>
      <c r="BB90" s="142">
        <v>8.5299999999999994</v>
      </c>
      <c r="BC90" s="143">
        <v>8.0625</v>
      </c>
      <c r="BD90" s="1"/>
      <c r="BE90" s="141">
        <v>8.6486000000000001</v>
      </c>
      <c r="BF90" s="142">
        <v>8.2556999999999992</v>
      </c>
      <c r="BG90" s="142">
        <v>8.3219999999999992</v>
      </c>
      <c r="BH90" s="144">
        <v>8.3793000000000006</v>
      </c>
      <c r="BI90" s="144">
        <v>8.4013999999999989</v>
      </c>
      <c r="BJ90" s="1"/>
      <c r="BK90" s="141">
        <v>8.44</v>
      </c>
      <c r="BL90" s="142">
        <v>8.52</v>
      </c>
      <c r="BM90" s="142">
        <v>7.9634</v>
      </c>
      <c r="BN90" s="144">
        <v>8.16</v>
      </c>
      <c r="BO90" s="144">
        <v>8.2708499999999994</v>
      </c>
      <c r="BP90" s="64"/>
      <c r="BQ90" s="141">
        <v>7.84</v>
      </c>
      <c r="BR90" s="142">
        <v>8.02</v>
      </c>
      <c r="BS90" s="142">
        <v>8.24</v>
      </c>
      <c r="BT90" s="144">
        <v>8.44</v>
      </c>
      <c r="BU90" s="143">
        <v>8.1300000000000008</v>
      </c>
      <c r="BV90" s="1"/>
      <c r="BW90" s="141">
        <v>8.59</v>
      </c>
      <c r="BX90" s="142">
        <v>8.65</v>
      </c>
      <c r="BY90" s="142">
        <v>8.86</v>
      </c>
      <c r="BZ90" s="144">
        <v>9.11</v>
      </c>
      <c r="CA90" s="143">
        <f>AVERAGE(BW90:BZ90)</f>
        <v>8.8025000000000002</v>
      </c>
      <c r="CB90" s="1"/>
      <c r="CC90" s="141">
        <v>9.49</v>
      </c>
      <c r="CD90" s="144">
        <v>10.02</v>
      </c>
      <c r="CE90" s="143">
        <v>9.75</v>
      </c>
      <c r="CF90" s="1"/>
    </row>
    <row r="91" spans="1:84" ht="5.25" customHeight="1" x14ac:dyDescent="0.2">
      <c r="A91" s="1"/>
      <c r="B91" s="107"/>
      <c r="C91" s="107"/>
      <c r="D91" s="107"/>
      <c r="E91" s="107"/>
      <c r="F91" s="107"/>
      <c r="G91" s="107"/>
      <c r="H91" s="1"/>
      <c r="I91" s="107"/>
      <c r="J91" s="107"/>
      <c r="K91" s="107"/>
      <c r="L91" s="107"/>
      <c r="M91" s="107"/>
      <c r="N91" s="1"/>
      <c r="O91" s="107"/>
      <c r="P91" s="107"/>
      <c r="Q91" s="107"/>
      <c r="R91" s="107"/>
      <c r="S91" s="107"/>
      <c r="T91" s="1"/>
      <c r="U91" s="107"/>
      <c r="V91" s="107"/>
      <c r="W91" s="107"/>
      <c r="X91" s="107"/>
      <c r="Y91" s="107"/>
      <c r="Z91" s="1"/>
      <c r="AA91" s="107"/>
      <c r="AB91" s="107"/>
      <c r="AC91" s="107"/>
      <c r="AD91" s="107"/>
      <c r="AE91" s="107"/>
      <c r="AF91" s="1"/>
      <c r="AG91" s="107"/>
      <c r="AH91" s="107"/>
      <c r="AI91" s="107"/>
      <c r="AJ91" s="107"/>
      <c r="AK91" s="107"/>
      <c r="AL91" s="1"/>
      <c r="AM91" s="107"/>
      <c r="AN91" s="107"/>
      <c r="AO91" s="107"/>
      <c r="AP91" s="107"/>
      <c r="AQ91" s="107"/>
      <c r="AR91" s="1"/>
      <c r="AS91" s="107"/>
      <c r="AT91" s="107"/>
      <c r="AU91" s="107"/>
      <c r="AV91" s="107"/>
      <c r="AW91" s="107"/>
      <c r="AX91" s="1"/>
      <c r="AY91" s="107"/>
      <c r="AZ91" s="107"/>
      <c r="BA91" s="107"/>
      <c r="BB91" s="107"/>
      <c r="BC91" s="107"/>
      <c r="BD91" s="1"/>
      <c r="BE91" s="107"/>
      <c r="BF91" s="107"/>
      <c r="BG91" s="107"/>
      <c r="BH91" s="107"/>
      <c r="BI91" s="107"/>
      <c r="BJ91" s="1"/>
      <c r="BK91" s="107"/>
      <c r="BL91" s="107"/>
      <c r="BM91" s="107"/>
      <c r="BN91" s="107"/>
      <c r="BO91" s="107"/>
      <c r="BP91" s="64"/>
      <c r="BQ91" s="107"/>
      <c r="BR91" s="107"/>
      <c r="BS91" s="107"/>
      <c r="BT91" s="107"/>
      <c r="BU91" s="107"/>
      <c r="BV91" s="1"/>
      <c r="BW91" s="107"/>
      <c r="BX91" s="107"/>
      <c r="BY91" s="107"/>
      <c r="BZ91" s="107"/>
      <c r="CA91" s="107"/>
      <c r="CB91" s="1"/>
      <c r="CC91" s="107"/>
      <c r="CD91" s="107"/>
      <c r="CE91" s="107"/>
      <c r="CF91" s="1"/>
    </row>
    <row r="92" spans="1:84" ht="11.25" customHeight="1" x14ac:dyDescent="0.2">
      <c r="A92" s="1" t="s">
        <v>87</v>
      </c>
      <c r="B92" s="107"/>
      <c r="C92" s="107"/>
      <c r="D92" s="107"/>
      <c r="E92" s="107"/>
      <c r="F92" s="107"/>
      <c r="G92" s="107"/>
      <c r="H92" s="1"/>
      <c r="I92" s="107"/>
      <c r="J92" s="107"/>
      <c r="K92" s="107"/>
      <c r="L92" s="107"/>
      <c r="M92" s="107"/>
      <c r="N92" s="1"/>
      <c r="O92" s="107"/>
      <c r="P92" s="107"/>
      <c r="Q92" s="107"/>
      <c r="R92" s="107"/>
      <c r="S92" s="107"/>
      <c r="T92" s="1"/>
      <c r="U92" s="107"/>
      <c r="V92" s="107"/>
      <c r="W92" s="107"/>
      <c r="X92" s="107"/>
      <c r="Y92" s="107"/>
      <c r="Z92" s="1"/>
      <c r="AA92" s="107"/>
      <c r="AB92" s="107"/>
      <c r="AC92" s="107"/>
      <c r="AD92" s="107"/>
      <c r="AE92" s="107"/>
      <c r="AF92" s="1"/>
      <c r="AG92" s="107"/>
      <c r="AH92" s="107"/>
      <c r="AI92" s="107"/>
      <c r="AJ92" s="107"/>
      <c r="AK92" s="107"/>
      <c r="AL92" s="1"/>
      <c r="AM92" s="107"/>
      <c r="AN92" s="107"/>
      <c r="AO92" s="107"/>
      <c r="AP92" s="107"/>
      <c r="AQ92" s="107"/>
      <c r="AR92" s="1"/>
      <c r="AS92" s="107"/>
      <c r="AT92" s="107"/>
      <c r="AU92" s="107"/>
      <c r="AV92" s="107"/>
      <c r="AW92" s="107"/>
      <c r="AX92" s="1"/>
      <c r="AY92" s="107"/>
      <c r="AZ92" s="107"/>
      <c r="BA92" s="107"/>
      <c r="BB92" s="107"/>
      <c r="BC92" s="107"/>
      <c r="BD92" s="1"/>
      <c r="BE92" s="107"/>
      <c r="BF92" s="107"/>
      <c r="BG92" s="107"/>
      <c r="BH92" s="107"/>
      <c r="BI92" s="107"/>
      <c r="BJ92" s="1"/>
      <c r="BK92" s="107"/>
      <c r="BL92" s="107"/>
      <c r="BM92" s="107"/>
      <c r="BN92" s="107"/>
      <c r="BO92" s="107"/>
      <c r="BP92" s="64"/>
      <c r="BQ92" s="107"/>
      <c r="BR92" s="107"/>
      <c r="BS92" s="107"/>
      <c r="BT92" s="107"/>
      <c r="BU92" s="107"/>
      <c r="BV92" s="1"/>
      <c r="BW92" s="107"/>
      <c r="BX92" s="107"/>
      <c r="BY92" s="107"/>
      <c r="BZ92" s="107"/>
      <c r="CA92" s="107"/>
      <c r="CB92" s="1"/>
      <c r="CC92" s="107"/>
      <c r="CD92" s="107"/>
      <c r="CE92" s="107"/>
      <c r="CF92" s="1"/>
    </row>
    <row r="93" spans="1:84" x14ac:dyDescent="0.2">
      <c r="A93" s="1" t="s">
        <v>101</v>
      </c>
      <c r="B93" s="63"/>
      <c r="C93" s="1">
        <v>99</v>
      </c>
      <c r="D93" s="1">
        <v>78</v>
      </c>
      <c r="E93" s="1">
        <v>134</v>
      </c>
      <c r="F93" s="1">
        <v>152</v>
      </c>
      <c r="G93" s="1"/>
      <c r="H93" s="1"/>
      <c r="I93" s="1">
        <v>149</v>
      </c>
      <c r="J93" s="1">
        <v>148</v>
      </c>
      <c r="K93" s="1">
        <v>124</v>
      </c>
      <c r="L93" s="1">
        <v>95</v>
      </c>
      <c r="M93" s="1"/>
      <c r="N93" s="1"/>
      <c r="O93" s="1">
        <v>88</v>
      </c>
      <c r="P93" s="1">
        <v>114</v>
      </c>
      <c r="Q93" s="1">
        <v>125</v>
      </c>
      <c r="R93" s="1">
        <v>121</v>
      </c>
      <c r="S93" s="1"/>
      <c r="T93" s="1"/>
      <c r="U93" s="1">
        <v>142</v>
      </c>
      <c r="V93" s="1">
        <v>197</v>
      </c>
      <c r="W93" s="1">
        <v>170</v>
      </c>
      <c r="X93" s="1">
        <v>181</v>
      </c>
      <c r="Y93" s="1"/>
      <c r="Z93" s="1"/>
      <c r="AA93" s="1">
        <v>270</v>
      </c>
      <c r="AB93" s="1">
        <v>279</v>
      </c>
      <c r="AC93" s="1">
        <v>237</v>
      </c>
      <c r="AD93" s="1">
        <v>274</v>
      </c>
      <c r="AE93" s="1"/>
      <c r="AF93" s="1"/>
      <c r="AG93" s="1">
        <v>325</v>
      </c>
      <c r="AH93" s="1">
        <v>498</v>
      </c>
      <c r="AI93" s="1">
        <v>551</v>
      </c>
      <c r="AJ93" s="1">
        <v>525</v>
      </c>
      <c r="AK93" s="1"/>
      <c r="AL93" s="1"/>
      <c r="AM93" s="1">
        <v>560</v>
      </c>
      <c r="AN93" s="1">
        <v>501</v>
      </c>
      <c r="AO93" s="1">
        <v>434</v>
      </c>
      <c r="AP93" s="1">
        <v>475</v>
      </c>
      <c r="AQ93" s="1"/>
      <c r="AR93" s="1"/>
      <c r="AS93" s="1">
        <v>574</v>
      </c>
      <c r="AT93" s="1">
        <v>615</v>
      </c>
      <c r="AU93" s="1">
        <v>672</v>
      </c>
      <c r="AV93" s="1">
        <v>657</v>
      </c>
      <c r="AW93" s="1"/>
      <c r="AX93" s="1"/>
      <c r="AY93" s="1">
        <v>822</v>
      </c>
      <c r="AZ93" s="1">
        <v>851</v>
      </c>
      <c r="BA93" s="1">
        <v>785</v>
      </c>
      <c r="BB93" s="1">
        <v>659</v>
      </c>
      <c r="BC93" s="1"/>
      <c r="BD93" s="1"/>
      <c r="BE93" s="1">
        <v>829</v>
      </c>
      <c r="BF93" s="1">
        <v>816</v>
      </c>
      <c r="BG93" s="1">
        <v>793</v>
      </c>
      <c r="BH93" s="1">
        <v>704</v>
      </c>
      <c r="BI93" s="1"/>
      <c r="BJ93" s="1"/>
      <c r="BK93" s="1">
        <v>1139</v>
      </c>
      <c r="BL93" s="1">
        <v>1093</v>
      </c>
      <c r="BM93" s="1">
        <v>1226</v>
      </c>
      <c r="BN93" s="1">
        <v>1147</v>
      </c>
      <c r="BO93" s="1"/>
      <c r="BP93" s="64"/>
      <c r="BQ93" s="1">
        <v>1515</v>
      </c>
      <c r="BR93" s="1">
        <v>1585</v>
      </c>
      <c r="BS93" s="1">
        <v>1579</v>
      </c>
      <c r="BT93" s="1">
        <v>1399</v>
      </c>
      <c r="BU93" s="1"/>
      <c r="BV93" s="1"/>
      <c r="BW93" s="1">
        <v>1464</v>
      </c>
      <c r="BX93" s="1">
        <v>1345</v>
      </c>
      <c r="BY93" s="1">
        <v>1430</v>
      </c>
      <c r="BZ93" s="1">
        <v>1458</v>
      </c>
      <c r="CA93" s="1"/>
      <c r="CB93" s="1"/>
      <c r="CC93" s="1">
        <v>1915</v>
      </c>
      <c r="CD93" s="1">
        <v>1746</v>
      </c>
      <c r="CE93" s="1"/>
      <c r="CF93" s="1"/>
    </row>
    <row r="94" spans="1:84" x14ac:dyDescent="0.2">
      <c r="A94" s="1" t="s">
        <v>102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>
        <v>50</v>
      </c>
      <c r="P94" s="1">
        <v>102</v>
      </c>
      <c r="Q94" s="1">
        <v>99</v>
      </c>
      <c r="R94" s="1">
        <v>130</v>
      </c>
      <c r="S94" s="1"/>
      <c r="T94" s="1"/>
      <c r="U94" s="1">
        <v>103</v>
      </c>
      <c r="V94" s="1">
        <v>194</v>
      </c>
      <c r="W94" s="1">
        <v>131</v>
      </c>
      <c r="X94" s="1">
        <v>150</v>
      </c>
      <c r="Y94" s="1"/>
      <c r="Z94" s="1"/>
      <c r="AA94" s="1">
        <v>261</v>
      </c>
      <c r="AB94" s="1">
        <v>272</v>
      </c>
      <c r="AC94" s="1">
        <v>216</v>
      </c>
      <c r="AD94" s="1">
        <v>270</v>
      </c>
      <c r="AE94" s="1"/>
      <c r="AF94" s="1"/>
      <c r="AG94" s="116">
        <v>276</v>
      </c>
      <c r="AH94" s="116">
        <v>449</v>
      </c>
      <c r="AI94" s="116">
        <v>487</v>
      </c>
      <c r="AJ94" s="116">
        <v>463</v>
      </c>
      <c r="AK94" s="1"/>
      <c r="AL94" s="1"/>
      <c r="AM94" s="116">
        <v>403</v>
      </c>
      <c r="AN94" s="116">
        <v>419</v>
      </c>
      <c r="AO94" s="116">
        <v>403</v>
      </c>
      <c r="AP94" s="116">
        <v>509</v>
      </c>
      <c r="AQ94" s="1"/>
      <c r="AR94" s="1"/>
      <c r="AS94" s="116">
        <v>488</v>
      </c>
      <c r="AT94" s="116">
        <v>502</v>
      </c>
      <c r="AU94" s="116">
        <v>550</v>
      </c>
      <c r="AV94" s="116">
        <v>568</v>
      </c>
      <c r="AW94" s="1"/>
      <c r="AX94" s="1"/>
      <c r="AY94" s="116">
        <v>573</v>
      </c>
      <c r="AZ94" s="116">
        <v>646</v>
      </c>
      <c r="BA94" s="116">
        <v>572</v>
      </c>
      <c r="BB94" s="116">
        <v>551</v>
      </c>
      <c r="BC94" s="1"/>
      <c r="BD94" s="1"/>
      <c r="BE94" s="116">
        <v>661</v>
      </c>
      <c r="BF94" s="116">
        <v>667</v>
      </c>
      <c r="BG94" s="116">
        <v>613</v>
      </c>
      <c r="BH94" s="116">
        <v>649</v>
      </c>
      <c r="BI94" s="1"/>
      <c r="BJ94" s="1"/>
      <c r="BK94" s="116">
        <v>826</v>
      </c>
      <c r="BL94" s="116">
        <v>951</v>
      </c>
      <c r="BM94" s="116">
        <v>964</v>
      </c>
      <c r="BN94" s="116">
        <v>967</v>
      </c>
      <c r="BO94" s="116"/>
      <c r="BP94" s="64"/>
      <c r="BQ94" s="1">
        <v>1188</v>
      </c>
      <c r="BR94" s="1">
        <v>1144</v>
      </c>
      <c r="BS94" s="1">
        <v>1105</v>
      </c>
      <c r="BT94" s="1">
        <v>1146</v>
      </c>
      <c r="BU94" s="1"/>
      <c r="BV94" s="1"/>
      <c r="BW94" s="1">
        <v>1104</v>
      </c>
      <c r="BX94" s="1">
        <v>1111</v>
      </c>
      <c r="BY94" s="1">
        <v>1224</v>
      </c>
      <c r="BZ94" s="1">
        <v>1332</v>
      </c>
      <c r="CA94" s="1"/>
      <c r="CB94" s="2"/>
      <c r="CC94" s="1">
        <v>1591</v>
      </c>
      <c r="CD94" s="1">
        <v>1095</v>
      </c>
      <c r="CE94" s="1"/>
      <c r="CF94" s="1"/>
    </row>
    <row r="95" spans="1:84" x14ac:dyDescent="0.2">
      <c r="A95" s="1" t="s">
        <v>103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>
        <v>57</v>
      </c>
      <c r="P95" s="1">
        <v>76</v>
      </c>
      <c r="Q95" s="1">
        <v>88</v>
      </c>
      <c r="R95" s="1">
        <v>134</v>
      </c>
      <c r="S95" s="1"/>
      <c r="T95" s="1"/>
      <c r="U95" s="1">
        <v>82</v>
      </c>
      <c r="V95" s="1">
        <v>139</v>
      </c>
      <c r="W95" s="1">
        <v>158</v>
      </c>
      <c r="X95" s="1">
        <v>139</v>
      </c>
      <c r="Y95" s="1"/>
      <c r="Z95" s="1"/>
      <c r="AA95" s="1">
        <v>172</v>
      </c>
      <c r="AB95" s="1">
        <v>263</v>
      </c>
      <c r="AC95" s="1">
        <v>258</v>
      </c>
      <c r="AD95" s="1">
        <v>233</v>
      </c>
      <c r="AE95" s="1"/>
      <c r="AF95" s="1"/>
      <c r="AG95" s="116">
        <v>225</v>
      </c>
      <c r="AH95" s="116">
        <v>276</v>
      </c>
      <c r="AI95" s="116">
        <v>434</v>
      </c>
      <c r="AJ95" s="116">
        <v>489</v>
      </c>
      <c r="AK95" s="1"/>
      <c r="AL95" s="1"/>
      <c r="AM95" s="116">
        <v>368</v>
      </c>
      <c r="AN95" s="116">
        <v>478</v>
      </c>
      <c r="AO95" s="116">
        <v>470</v>
      </c>
      <c r="AP95" s="116">
        <v>468</v>
      </c>
      <c r="AQ95" s="1"/>
      <c r="AR95" s="1"/>
      <c r="AS95" s="116">
        <v>389</v>
      </c>
      <c r="AT95" s="116">
        <v>460.8</v>
      </c>
      <c r="AU95" s="116">
        <v>493</v>
      </c>
      <c r="AV95" s="116">
        <v>583</v>
      </c>
      <c r="AW95" s="1"/>
      <c r="AX95" s="1"/>
      <c r="AY95" s="116">
        <v>408</v>
      </c>
      <c r="AZ95" s="116">
        <v>617</v>
      </c>
      <c r="BA95" s="116">
        <v>638</v>
      </c>
      <c r="BB95" s="116">
        <v>677</v>
      </c>
      <c r="BC95" s="1"/>
      <c r="BD95" s="1"/>
      <c r="BE95" s="116">
        <v>491</v>
      </c>
      <c r="BF95" s="116">
        <v>680</v>
      </c>
      <c r="BG95" s="116">
        <v>636</v>
      </c>
      <c r="BH95" s="1">
        <v>738</v>
      </c>
      <c r="BI95" s="1"/>
      <c r="BJ95" s="1"/>
      <c r="BK95" s="1">
        <v>687</v>
      </c>
      <c r="BL95" s="1">
        <v>997</v>
      </c>
      <c r="BM95" s="1">
        <v>831</v>
      </c>
      <c r="BN95" s="1">
        <v>1046</v>
      </c>
      <c r="BO95" s="1"/>
      <c r="BP95" s="1"/>
      <c r="BQ95" s="1">
        <v>820</v>
      </c>
      <c r="BR95" s="1">
        <v>1073</v>
      </c>
      <c r="BS95" s="1">
        <v>1112</v>
      </c>
      <c r="BT95" s="1">
        <v>1326</v>
      </c>
      <c r="BU95" s="1"/>
      <c r="BV95" s="1"/>
      <c r="BW95" s="1">
        <v>1039</v>
      </c>
      <c r="BX95" s="1">
        <v>1230</v>
      </c>
      <c r="BY95" s="1">
        <v>1140</v>
      </c>
      <c r="BZ95" s="1">
        <v>1304</v>
      </c>
      <c r="CA95" s="1"/>
      <c r="CB95" s="3"/>
      <c r="CC95" s="1">
        <v>1134</v>
      </c>
      <c r="CD95" s="1">
        <v>1264</v>
      </c>
      <c r="CE95" s="1"/>
      <c r="CF95" s="1"/>
    </row>
    <row r="96" spans="1:84" ht="5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16"/>
      <c r="AH96" s="116"/>
      <c r="AI96" s="116"/>
      <c r="AJ96" s="116"/>
      <c r="AK96" s="1"/>
      <c r="AL96" s="1"/>
      <c r="AM96" s="116"/>
      <c r="AN96" s="116"/>
      <c r="AO96" s="116"/>
      <c r="AP96" s="116"/>
      <c r="AQ96" s="1"/>
      <c r="AR96" s="1"/>
      <c r="AS96" s="116"/>
      <c r="AT96" s="116"/>
      <c r="AU96" s="116"/>
      <c r="AV96" s="116"/>
      <c r="AW96" s="1"/>
      <c r="AX96" s="1"/>
      <c r="AY96" s="116"/>
      <c r="AZ96" s="116"/>
      <c r="BA96" s="116"/>
      <c r="BB96" s="116"/>
      <c r="BC96" s="1"/>
      <c r="BD96" s="1"/>
      <c r="BE96" s="116"/>
      <c r="BF96" s="116"/>
      <c r="BG96" s="116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2"/>
      <c r="CC96" s="1"/>
      <c r="CD96" s="1"/>
      <c r="CE96" s="1"/>
      <c r="CF96" s="1"/>
    </row>
    <row r="97" spans="1:83" x14ac:dyDescent="0.2">
      <c r="A97" s="1" t="s">
        <v>104</v>
      </c>
      <c r="B97" s="63"/>
      <c r="C97" s="59"/>
      <c r="D97" s="59">
        <v>0.97979797979797978</v>
      </c>
      <c r="E97" s="59">
        <v>0.94871794871794868</v>
      </c>
      <c r="F97" s="59">
        <v>0.85074626865671643</v>
      </c>
      <c r="G97" s="1"/>
      <c r="H97" s="1"/>
      <c r="I97" s="59">
        <v>0.75</v>
      </c>
      <c r="J97" s="59">
        <v>0.82550335570469802</v>
      </c>
      <c r="K97" s="59">
        <v>0.78378378378378377</v>
      </c>
      <c r="L97" s="59">
        <v>1.1370967741935485</v>
      </c>
      <c r="M97" s="1"/>
      <c r="N97" s="1"/>
      <c r="O97" s="59">
        <v>0.6</v>
      </c>
      <c r="P97" s="59">
        <v>0.86363636363636365</v>
      </c>
      <c r="Q97" s="59">
        <v>0.77192982456140347</v>
      </c>
      <c r="R97" s="59">
        <v>1.0720000000000001</v>
      </c>
      <c r="S97" s="1"/>
      <c r="T97" s="1"/>
      <c r="U97" s="59">
        <v>0.6776859504132231</v>
      </c>
      <c r="V97" s="59">
        <v>0.97887323943661975</v>
      </c>
      <c r="W97" s="59">
        <v>0.80203045685279184</v>
      </c>
      <c r="X97" s="59">
        <v>0.81764705882352939</v>
      </c>
      <c r="Y97" s="1"/>
      <c r="Z97" s="1"/>
      <c r="AA97" s="59">
        <v>0.95027624309392267</v>
      </c>
      <c r="AB97" s="59">
        <v>0.97407407407407409</v>
      </c>
      <c r="AC97" s="59">
        <v>0.92473118279569888</v>
      </c>
      <c r="AD97" s="59">
        <v>0.9831223628691983</v>
      </c>
      <c r="AE97" s="1"/>
      <c r="AF97" s="1"/>
      <c r="AG97" s="59">
        <v>0.82116788321167888</v>
      </c>
      <c r="AH97" s="59">
        <v>0.84923076923076923</v>
      </c>
      <c r="AI97" s="59">
        <v>0.87148594377510036</v>
      </c>
      <c r="AJ97" s="59">
        <v>0.88747731397459162</v>
      </c>
      <c r="AK97" s="1"/>
      <c r="AL97" s="1"/>
      <c r="AM97" s="59">
        <v>0.70095238095238099</v>
      </c>
      <c r="AN97" s="59">
        <v>0.85357142857142854</v>
      </c>
      <c r="AO97" s="59">
        <v>0.93812375249501001</v>
      </c>
      <c r="AP97" s="59">
        <v>1.0783410138248848</v>
      </c>
      <c r="AQ97" s="1"/>
      <c r="AR97" s="1"/>
      <c r="AS97" s="59">
        <v>0.81894736842105265</v>
      </c>
      <c r="AT97" s="59">
        <v>0.80313588850174211</v>
      </c>
      <c r="AU97" s="59">
        <v>0.80162601626016261</v>
      </c>
      <c r="AV97" s="59">
        <v>0.86755952380952384</v>
      </c>
      <c r="AW97" s="1"/>
      <c r="AX97" s="1"/>
      <c r="AY97" s="59">
        <v>0.62100456621004563</v>
      </c>
      <c r="AZ97" s="59">
        <v>0.75060827250608275</v>
      </c>
      <c r="BA97" s="59">
        <v>0.74970622796709752</v>
      </c>
      <c r="BB97" s="59">
        <v>0.86242038216560513</v>
      </c>
      <c r="BC97" s="1"/>
      <c r="BD97" s="1"/>
      <c r="BE97" s="59">
        <v>0.74506828528072833</v>
      </c>
      <c r="BF97" s="59">
        <v>0.82026537997587456</v>
      </c>
      <c r="BG97" s="59">
        <v>0.77941176470588236</v>
      </c>
      <c r="BH97" s="59">
        <v>0.93064312736443888</v>
      </c>
      <c r="BI97" s="1"/>
      <c r="BJ97" s="1"/>
      <c r="BK97" s="59">
        <v>0.97585227272727271</v>
      </c>
      <c r="BL97" s="59">
        <v>0.8753292361720808</v>
      </c>
      <c r="BM97" s="59">
        <v>0.76029277218664226</v>
      </c>
      <c r="BN97" s="59">
        <v>0.85318107667210441</v>
      </c>
      <c r="BO97" s="59"/>
      <c r="BP97" s="64"/>
      <c r="BQ97" s="59">
        <v>0.71490845684394067</v>
      </c>
      <c r="BR97" s="59">
        <v>0.70825082508250825</v>
      </c>
      <c r="BS97" s="59">
        <v>0.701577287066246</v>
      </c>
      <c r="BT97" s="59">
        <v>0.83977200759974668</v>
      </c>
      <c r="BU97" s="59"/>
      <c r="BV97" s="1"/>
      <c r="BW97" s="59">
        <f>BW95/BT93</f>
        <v>0.74267333809864189</v>
      </c>
      <c r="BX97" s="59">
        <f>BX95/BW93</f>
        <v>0.8401639344262295</v>
      </c>
      <c r="BY97" s="59">
        <f>BY95/BX93</f>
        <v>0.84758364312267653</v>
      </c>
      <c r="BZ97" s="59">
        <f>BZ95/BY93</f>
        <v>0.91188811188811192</v>
      </c>
      <c r="CA97" s="59"/>
      <c r="CB97" s="1"/>
      <c r="CC97" s="59">
        <f>CC95/BZ93</f>
        <v>0.77777777777777779</v>
      </c>
      <c r="CD97" s="59">
        <f>CD95/CC93</f>
        <v>0.66005221932114877</v>
      </c>
      <c r="CE97" s="59"/>
    </row>
    <row r="98" spans="1:83" x14ac:dyDescent="0.2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64"/>
      <c r="BQ98" s="53"/>
      <c r="BR98" s="53"/>
      <c r="BS98" s="53"/>
      <c r="BT98" s="53"/>
      <c r="BU98" s="53"/>
      <c r="BV98" s="1"/>
      <c r="BW98" s="53"/>
      <c r="BX98" s="53"/>
      <c r="BY98" s="53"/>
      <c r="BZ98" s="53"/>
      <c r="CA98" s="53"/>
    </row>
    <row r="99" spans="1:83" x14ac:dyDescent="0.2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64"/>
      <c r="BQ99" s="53"/>
      <c r="BR99" s="53"/>
      <c r="BS99" s="53"/>
      <c r="BT99" s="53"/>
      <c r="BU99" s="53"/>
      <c r="BV99" s="1"/>
      <c r="BW99" s="53"/>
      <c r="BX99" s="53"/>
      <c r="BY99" s="53"/>
      <c r="BZ99" s="53"/>
      <c r="CA99" s="53"/>
    </row>
    <row r="100" spans="1:83" x14ac:dyDescent="0.2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64"/>
      <c r="BQ100" s="53"/>
      <c r="BR100" s="53"/>
      <c r="BS100" s="53"/>
      <c r="BT100" s="53"/>
      <c r="BU100" s="53"/>
      <c r="BV100" s="1"/>
      <c r="BW100" s="53"/>
      <c r="BX100" s="53"/>
      <c r="BY100" s="53"/>
      <c r="BZ100" s="53"/>
      <c r="CA100" s="53"/>
    </row>
    <row r="101" spans="1:83" x14ac:dyDescent="0.2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64"/>
      <c r="BQ101" s="53"/>
      <c r="BR101" s="53"/>
      <c r="BS101" s="53"/>
      <c r="BT101" s="53"/>
      <c r="BU101" s="53"/>
      <c r="BV101" s="1"/>
      <c r="BW101" s="53"/>
      <c r="BX101" s="53"/>
      <c r="BY101" s="53"/>
      <c r="BZ101" s="53"/>
      <c r="CA101" s="53"/>
    </row>
    <row r="102" spans="1:83" x14ac:dyDescent="0.2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64"/>
      <c r="BQ102" s="53"/>
      <c r="BR102" s="53"/>
      <c r="BS102" s="53"/>
      <c r="BT102" s="53"/>
      <c r="BU102" s="53"/>
      <c r="BV102" s="1"/>
      <c r="BW102" s="53"/>
      <c r="BX102" s="53"/>
      <c r="BY102" s="53"/>
      <c r="BZ102" s="53"/>
      <c r="CA102" s="53"/>
    </row>
    <row r="103" spans="1:83" x14ac:dyDescent="0.2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64"/>
      <c r="BQ103" s="53"/>
      <c r="BR103" s="53"/>
      <c r="BS103" s="53"/>
      <c r="BT103" s="53"/>
      <c r="BU103" s="53"/>
      <c r="BV103" s="1"/>
      <c r="BW103" s="53"/>
      <c r="BX103" s="53"/>
      <c r="BY103" s="53"/>
      <c r="BZ103" s="53"/>
      <c r="CA103" s="53"/>
    </row>
    <row r="104" spans="1:83" x14ac:dyDescent="0.2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64"/>
      <c r="BQ104" s="53"/>
      <c r="BR104" s="53"/>
      <c r="BS104" s="53"/>
      <c r="BT104" s="53"/>
      <c r="BU104" s="53"/>
      <c r="BV104" s="1"/>
      <c r="BW104" s="53"/>
      <c r="BX104" s="53"/>
      <c r="BY104" s="53"/>
      <c r="BZ104" s="53"/>
      <c r="CA104" s="53"/>
    </row>
    <row r="105" spans="1:83" x14ac:dyDescent="0.2">
      <c r="F105" s="1" t="s">
        <v>1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64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2" orientation="landscape" r:id="rId1"/>
  <headerFooter alignWithMargins="0">
    <oddFooter>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B2AE37D638FE4995BA251308FB8F0F" ma:contentTypeVersion="13" ma:contentTypeDescription="Opprett et nytt dokument." ma:contentTypeScope="" ma:versionID="aed7636fc66fbecb6b6316a377c30abb">
  <xsd:schema xmlns:xsd="http://www.w3.org/2001/XMLSchema" xmlns:xs="http://www.w3.org/2001/XMLSchema" xmlns:p="http://schemas.microsoft.com/office/2006/metadata/properties" xmlns:ns3="35e89baa-b35c-40f3-8e9b-e3833b51d74d" xmlns:ns4="0cd918d1-f034-4526-8e40-895f4acf7095" targetNamespace="http://schemas.microsoft.com/office/2006/metadata/properties" ma:root="true" ma:fieldsID="6af23f46b7177f2cc5ec2204e67330ab" ns3:_="" ns4:_="">
    <xsd:import namespace="35e89baa-b35c-40f3-8e9b-e3833b51d74d"/>
    <xsd:import namespace="0cd918d1-f034-4526-8e40-895f4acf709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89baa-b35c-40f3-8e9b-e3833b51d7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918d1-f034-4526-8e40-895f4acf7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52C3A-F64D-4503-A4C7-64B6DA47A495}">
  <ds:schemaRefs>
    <ds:schemaRef ds:uri="http://schemas.microsoft.com/office/2006/documentManagement/types"/>
    <ds:schemaRef ds:uri="35e89baa-b35c-40f3-8e9b-e3833b51d74d"/>
    <ds:schemaRef ds:uri="http://purl.org/dc/terms/"/>
    <ds:schemaRef ds:uri="0cd918d1-f034-4526-8e40-895f4acf7095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01896B-22B4-49B1-BB11-94B0CDA683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e89baa-b35c-40f3-8e9b-e3833b51d74d"/>
    <ds:schemaRef ds:uri="0cd918d1-f034-4526-8e40-895f4acf7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Georgiana Radulescu</cp:lastModifiedBy>
  <cp:revision/>
  <cp:lastPrinted>2020-07-15T17:37:21Z</cp:lastPrinted>
  <dcterms:created xsi:type="dcterms:W3CDTF">2006-07-12T08:13:16Z</dcterms:created>
  <dcterms:modified xsi:type="dcterms:W3CDTF">2020-07-16T13:45:29Z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0x01010069B2AE37D638FE4995BA251308FB8F0F</vt:lpwstr>
  </property>
</Properties>
</file>